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pmgindia365-my.sharepoint.com/personal/arunmajhi1_kpmg_com/Documents/0. My KPMG Projects/35. Telanga Power Utilities/ARR Filing/@Final Models_Writeup_Affidavit_RSB/Additional Information - Distribution ARR/Version 1 SPDCL/"/>
    </mc:Choice>
  </mc:AlternateContent>
  <xr:revisionPtr revIDLastSave="591" documentId="8_{4FCE2FBE-BE79-46EF-B476-B9573B32887C}" xr6:coauthVersionLast="47" xr6:coauthVersionMax="47" xr10:uidLastSave="{6D9A4889-7467-453D-BF4C-45C5C272C4B8}"/>
  <bookViews>
    <workbookView xWindow="20" yWindow="20" windowWidth="19180" windowHeight="10060" xr2:uid="{00000000-000D-0000-FFFF-FFFF00000000}"/>
  </bookViews>
  <sheets>
    <sheet name="SP_Wheeling" sheetId="3" r:id="rId1"/>
    <sheet name="Presentation table" sheetId="4" r:id="rId2"/>
  </sheets>
  <externalReferences>
    <externalReference r:id="rId3"/>
    <externalReference r:id="rId4"/>
  </externalReferenc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" l="1"/>
  <c r="G12" i="3"/>
  <c r="H12" i="3"/>
  <c r="I12" i="3"/>
  <c r="J12" i="3"/>
  <c r="E12" i="3"/>
  <c r="E10" i="3"/>
  <c r="J21" i="3" l="1"/>
  <c r="I21" i="3"/>
  <c r="H21" i="3"/>
  <c r="G21" i="3"/>
  <c r="F21" i="3"/>
  <c r="L74" i="3"/>
  <c r="M73" i="3" s="1"/>
  <c r="P73" i="3" s="1"/>
  <c r="Q73" i="3" l="1"/>
  <c r="O73" i="3"/>
  <c r="M72" i="3"/>
  <c r="M71" i="3"/>
  <c r="R73" i="3"/>
  <c r="N73" i="3"/>
  <c r="P71" i="3" l="1"/>
  <c r="N64" i="3" s="1"/>
  <c r="H20" i="3" s="1"/>
  <c r="O71" i="3"/>
  <c r="M64" i="3" s="1"/>
  <c r="G20" i="3" s="1"/>
  <c r="N71" i="3"/>
  <c r="L64" i="3" s="1"/>
  <c r="F20" i="3" s="1"/>
  <c r="R71" i="3"/>
  <c r="P64" i="3" s="1"/>
  <c r="J20" i="3" s="1"/>
  <c r="Q71" i="3"/>
  <c r="O64" i="3" s="1"/>
  <c r="I20" i="3" s="1"/>
  <c r="N72" i="3"/>
  <c r="L65" i="3" s="1"/>
  <c r="F19" i="3" s="1"/>
  <c r="R72" i="3"/>
  <c r="P65" i="3" s="1"/>
  <c r="J19" i="3" s="1"/>
  <c r="P72" i="3"/>
  <c r="N65" i="3" s="1"/>
  <c r="H19" i="3" s="1"/>
  <c r="Q72" i="3"/>
  <c r="O65" i="3" s="1"/>
  <c r="I19" i="3" s="1"/>
  <c r="O72" i="3"/>
  <c r="M65" i="3" s="1"/>
  <c r="G19" i="3" s="1"/>
  <c r="F22" i="3" l="1"/>
  <c r="I22" i="3"/>
  <c r="J22" i="3"/>
  <c r="G22" i="3"/>
  <c r="H22" i="3"/>
  <c r="G5" i="3" l="1"/>
  <c r="E5" i="3"/>
  <c r="H5" i="3"/>
  <c r="F5" i="3" l="1"/>
  <c r="I5" i="3" l="1"/>
  <c r="J5" i="3" l="1"/>
  <c r="E6" i="3" l="1"/>
  <c r="F6" i="3" l="1"/>
  <c r="G6" i="3" l="1"/>
  <c r="H6" i="3" l="1"/>
  <c r="J6" i="3" l="1"/>
  <c r="I6" i="3" l="1"/>
  <c r="E8" i="3" l="1"/>
  <c r="F8" i="3" l="1"/>
  <c r="G8" i="3"/>
  <c r="H8" i="3" l="1"/>
  <c r="I8" i="3" l="1"/>
  <c r="J8" i="3" l="1"/>
  <c r="L28" i="3" l="1"/>
  <c r="E11" i="3" l="1"/>
  <c r="F11" i="3" l="1"/>
  <c r="G11" i="3" l="1"/>
  <c r="H11" i="3" l="1"/>
  <c r="J11" i="3" l="1"/>
  <c r="I11" i="3"/>
  <c r="E4" i="3" l="1"/>
  <c r="F4" i="3"/>
  <c r="G4" i="3" l="1"/>
  <c r="H4" i="3" l="1"/>
  <c r="I4" i="3" l="1"/>
  <c r="J4" i="3" l="1"/>
  <c r="E7" i="3" l="1"/>
  <c r="F7" i="3"/>
  <c r="G7" i="3"/>
  <c r="H7" i="3"/>
  <c r="I7" i="3"/>
  <c r="J7" i="3"/>
  <c r="E9" i="3"/>
  <c r="F9" i="3"/>
  <c r="G9" i="3"/>
  <c r="H9" i="3"/>
  <c r="I9" i="3"/>
  <c r="J9" i="3"/>
  <c r="F10" i="3"/>
  <c r="G10" i="3"/>
  <c r="H10" i="3"/>
  <c r="I10" i="3"/>
  <c r="J10" i="3"/>
  <c r="E13" i="3"/>
  <c r="F13" i="3"/>
  <c r="G13" i="3"/>
  <c r="H13" i="3"/>
  <c r="I13" i="3"/>
  <c r="J13" i="3"/>
  <c r="D5" i="4" l="1"/>
  <c r="E5" i="4"/>
  <c r="F5" i="4"/>
  <c r="G5" i="4"/>
  <c r="H5" i="4"/>
  <c r="D6" i="4"/>
  <c r="E6" i="4"/>
  <c r="F6" i="4"/>
  <c r="G6" i="4"/>
  <c r="H6" i="4"/>
  <c r="F14" i="3"/>
  <c r="G14" i="3"/>
  <c r="H14" i="3"/>
  <c r="I14" i="3"/>
  <c r="J14" i="3"/>
  <c r="F26" i="3"/>
  <c r="G26" i="3"/>
  <c r="H26" i="3"/>
  <c r="I26" i="3"/>
  <c r="J2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Hari Gattina</author>
  </authors>
  <commentList>
    <comment ref="L6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Hari Gattina:</t>
        </r>
        <r>
          <rPr>
            <sz val="9"/>
            <color indexed="81"/>
            <rFont val="Tahoma"/>
            <family val="2"/>
          </rPr>
          <t xml:space="preserve">
LT Connected load as per resource plan</t>
        </r>
      </text>
    </comment>
    <comment ref="N7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Hari Gattina:</t>
        </r>
        <r>
          <rPr>
            <sz val="9"/>
            <color indexed="81"/>
            <rFont val="Tahoma"/>
            <family val="2"/>
          </rPr>
          <t xml:space="preserve">
Total HT Connected load as per resource plan</t>
        </r>
      </text>
    </comment>
  </commentList>
</comments>
</file>

<file path=xl/sharedStrings.xml><?xml version="1.0" encoding="utf-8"?>
<sst xmlns="http://schemas.openxmlformats.org/spreadsheetml/2006/main" count="89" uniqueCount="39">
  <si>
    <t>LT</t>
  </si>
  <si>
    <t>Sl. No.</t>
  </si>
  <si>
    <t>Units</t>
  </si>
  <si>
    <t>Distribution Expense Projections for the Control Period</t>
  </si>
  <si>
    <t>Particulars</t>
  </si>
  <si>
    <t>Depreciation</t>
  </si>
  <si>
    <t>Total Gross ARR</t>
  </si>
  <si>
    <t>33 kV</t>
  </si>
  <si>
    <t>11 kV</t>
  </si>
  <si>
    <t>Contracted Capacities at Consumer end</t>
  </si>
  <si>
    <t>Total</t>
  </si>
  <si>
    <t>Wheeling Tariff Calculation</t>
  </si>
  <si>
    <t>HT</t>
  </si>
  <si>
    <t>Contracted Load</t>
  </si>
  <si>
    <t>* LT coincident demand is considered as 20% of LT connected load due to high diversitty factor as done in previous MYT filings and also approved by TSERC</t>
  </si>
  <si>
    <t>Distribution ARR in INR Cr.</t>
  </si>
  <si>
    <t>2024-25</t>
  </si>
  <si>
    <t>2025-26</t>
  </si>
  <si>
    <t>2026-27</t>
  </si>
  <si>
    <t>2027-28</t>
  </si>
  <si>
    <t>2028-29</t>
  </si>
  <si>
    <t>Connected load as per resource plan</t>
  </si>
  <si>
    <t>Connected Load Ratios</t>
  </si>
  <si>
    <t>FY 2022-23 (MVA)</t>
  </si>
  <si>
    <t>132 kV</t>
  </si>
  <si>
    <t>*Actual HT connected load of FY 2022-23 considered</t>
  </si>
  <si>
    <t>Operation &amp; Maintenance Expenses</t>
  </si>
  <si>
    <t>Interest and finance charges on Loan</t>
  </si>
  <si>
    <t>Interest on working capital</t>
  </si>
  <si>
    <t>Return on Equity</t>
  </si>
  <si>
    <t>Income from Open Access charges</t>
  </si>
  <si>
    <t>Non-Tariff income</t>
  </si>
  <si>
    <t>Income from Other Business</t>
  </si>
  <si>
    <t>2023-24</t>
  </si>
  <si>
    <t>MVA</t>
  </si>
  <si>
    <t>Net Distrbution ARR (Wheeling Business)</t>
  </si>
  <si>
    <t>Net Distribution ARR (Total)</t>
  </si>
  <si>
    <t>Wheeling charges at 90% ARR (Wheeling Business)</t>
  </si>
  <si>
    <t>Wheeling charges irrespective of voltage (At 90% ARR - Wheeling Business)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</si>
</sst>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5" borderId="0" applyNumberFormat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8" xfId="0" applyFont="1" applyBorder="1"/>
    <xf numFmtId="0" fontId="2" fillId="0" borderId="1" xfId="0" applyFont="1" applyBorder="1"/>
    <xf numFmtId="0" fontId="0" fillId="0" borderId="1" xfId="0" applyBorder="1"/>
    <xf numFmtId="0" fontId="0" fillId="0" borderId="5" xfId="0" applyBorder="1"/>
    <xf numFmtId="1" fontId="0" fillId="0" borderId="0" xfId="0" applyNumberFormat="1"/>
    <xf numFmtId="0" fontId="0" fillId="0" borderId="0" xfId="0" applyBorder="1"/>
    <xf numFmtId="165" fontId="0" fillId="0" borderId="0" xfId="0" applyNumberFormat="1" applyBorder="1"/>
    <xf numFmtId="165" fontId="0" fillId="6" borderId="3" xfId="0" applyNumberFormat="1" applyFill="1" applyBorder="1"/>
    <xf numFmtId="0" fontId="2" fillId="6" borderId="3" xfId="0" applyFont="1" applyFill="1" applyBorder="1"/>
    <xf numFmtId="0" fontId="3" fillId="6" borderId="3" xfId="0" applyFont="1" applyFill="1" applyBorder="1" applyAlignment="1">
      <alignment wrapText="1"/>
    </xf>
    <xf numFmtId="10" fontId="5" fillId="6" borderId="3" xfId="4" applyNumberFormat="1" applyFont="1" applyFill="1" applyBorder="1"/>
    <xf numFmtId="0" fontId="2" fillId="6" borderId="5" xfId="0" applyFont="1" applyFill="1" applyBorder="1" applyAlignment="1">
      <alignment wrapText="1"/>
    </xf>
    <xf numFmtId="0" fontId="0" fillId="6" borderId="5" xfId="0" applyFill="1" applyBorder="1"/>
    <xf numFmtId="0" fontId="2" fillId="0" borderId="10" xfId="0" applyFont="1" applyBorder="1"/>
    <xf numFmtId="165" fontId="2" fillId="0" borderId="10" xfId="0" applyNumberFormat="1" applyFont="1" applyBorder="1" applyAlignment="1">
      <alignment horizontal="center"/>
    </xf>
    <xf numFmtId="165" fontId="0" fillId="7" borderId="3" xfId="0" applyNumberFormat="1" applyFill="1" applyBorder="1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9" fontId="0" fillId="0" borderId="0" xfId="3" applyFont="1"/>
    <xf numFmtId="0" fontId="1" fillId="0" borderId="0" xfId="0" applyFont="1" applyFill="1" applyBorder="1" applyAlignment="1">
      <alignment horizontal="right"/>
    </xf>
    <xf numFmtId="165" fontId="5" fillId="8" borderId="3" xfId="2" applyNumberFormat="1" applyFont="1" applyFill="1" applyBorder="1"/>
    <xf numFmtId="165" fontId="0" fillId="8" borderId="3" xfId="0" applyNumberFormat="1" applyFill="1" applyBorder="1"/>
    <xf numFmtId="0" fontId="0" fillId="8" borderId="0" xfId="0" applyFill="1"/>
    <xf numFmtId="0" fontId="3" fillId="0" borderId="3" xfId="0" applyFont="1" applyFill="1" applyBorder="1" applyAlignment="1">
      <alignment wrapText="1"/>
    </xf>
    <xf numFmtId="0" fontId="0" fillId="0" borderId="3" xfId="0" applyFill="1" applyBorder="1"/>
    <xf numFmtId="0" fontId="2" fillId="0" borderId="3" xfId="0" applyFont="1" applyFill="1" applyBorder="1"/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0" xfId="0" applyAlignment="1">
      <alignment wrapText="1"/>
    </xf>
    <xf numFmtId="165" fontId="0" fillId="0" borderId="3" xfId="2" applyNumberFormat="1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165" fontId="2" fillId="0" borderId="3" xfId="2" applyNumberFormat="1" applyFont="1" applyFill="1" applyBorder="1" applyAlignment="1">
      <alignment wrapText="1"/>
    </xf>
    <xf numFmtId="165" fontId="0" fillId="0" borderId="0" xfId="0" applyNumberFormat="1" applyAlignment="1">
      <alignment wrapText="1"/>
    </xf>
    <xf numFmtId="165" fontId="5" fillId="6" borderId="3" xfId="2" applyNumberFormat="1" applyFont="1" applyFill="1" applyBorder="1"/>
    <xf numFmtId="165" fontId="2" fillId="6" borderId="5" xfId="2" applyNumberFormat="1" applyFont="1" applyFill="1" applyBorder="1"/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6" borderId="2" xfId="0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5" fontId="0" fillId="0" borderId="0" xfId="2" applyNumberFormat="1" applyFont="1"/>
    <xf numFmtId="0" fontId="1" fillId="6" borderId="3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165" fontId="0" fillId="0" borderId="5" xfId="0" applyNumberFormat="1" applyBorder="1"/>
    <xf numFmtId="165" fontId="0" fillId="0" borderId="18" xfId="0" applyNumberFormat="1" applyBorder="1"/>
    <xf numFmtId="0" fontId="0" fillId="0" borderId="0" xfId="0" applyBorder="1" applyAlignment="1">
      <alignment horizontal="center"/>
    </xf>
    <xf numFmtId="0" fontId="3" fillId="0" borderId="0" xfId="0" applyFont="1" applyBorder="1"/>
    <xf numFmtId="165" fontId="0" fillId="0" borderId="0" xfId="2" applyNumberFormat="1" applyFont="1" applyBorder="1"/>
    <xf numFmtId="0" fontId="0" fillId="0" borderId="0" xfId="0" applyBorder="1" applyAlignment="1">
      <alignment wrapText="1"/>
    </xf>
    <xf numFmtId="0" fontId="2" fillId="0" borderId="3" xfId="0" applyFont="1" applyFill="1" applyBorder="1" applyAlignment="1">
      <alignment horizontal="center"/>
    </xf>
    <xf numFmtId="165" fontId="1" fillId="0" borderId="3" xfId="2" applyNumberFormat="1" applyFont="1" applyFill="1" applyBorder="1" applyAlignment="1">
      <alignment wrapText="1"/>
    </xf>
    <xf numFmtId="0" fontId="2" fillId="0" borderId="2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5" fontId="1" fillId="0" borderId="17" xfId="2" applyNumberFormat="1" applyFont="1" applyFill="1" applyBorder="1" applyAlignment="1">
      <alignment wrapText="1"/>
    </xf>
    <xf numFmtId="165" fontId="0" fillId="0" borderId="17" xfId="2" applyNumberFormat="1" applyFont="1" applyFill="1" applyBorder="1" applyAlignment="1">
      <alignment wrapText="1"/>
    </xf>
    <xf numFmtId="165" fontId="2" fillId="0" borderId="17" xfId="2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Fill="1" applyBorder="1"/>
    <xf numFmtId="164" fontId="9" fillId="0" borderId="0" xfId="1" applyNumberFormat="1" applyFont="1" applyFill="1" applyBorder="1"/>
    <xf numFmtId="3" fontId="0" fillId="0" borderId="5" xfId="0" applyNumberFormat="1" applyBorder="1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0" fontId="2" fillId="0" borderId="20" xfId="0" applyFont="1" applyFill="1" applyBorder="1" applyAlignment="1">
      <alignment wrapText="1"/>
    </xf>
    <xf numFmtId="0" fontId="0" fillId="0" borderId="20" xfId="0" applyFill="1" applyBorder="1" applyAlignment="1">
      <alignment wrapText="1"/>
    </xf>
    <xf numFmtId="165" fontId="2" fillId="0" borderId="20" xfId="2" applyNumberFormat="1" applyFont="1" applyFill="1" applyBorder="1" applyAlignment="1">
      <alignment wrapText="1"/>
    </xf>
    <xf numFmtId="165" fontId="2" fillId="0" borderId="21" xfId="2" applyNumberFormat="1" applyFont="1" applyFill="1" applyBorder="1" applyAlignment="1">
      <alignment wrapText="1"/>
    </xf>
    <xf numFmtId="0" fontId="2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4" fontId="2" fillId="0" borderId="3" xfId="0" applyNumberFormat="1" applyFont="1" applyBorder="1" applyAlignment="1">
      <alignment wrapText="1"/>
    </xf>
    <xf numFmtId="0" fontId="1" fillId="0" borderId="5" xfId="0" applyFont="1" applyBorder="1"/>
    <xf numFmtId="0" fontId="2" fillId="9" borderId="8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11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 wrapText="1"/>
    </xf>
    <xf numFmtId="0" fontId="0" fillId="7" borderId="0" xfId="0" applyFill="1" applyAlignment="1">
      <alignment horizontal="center" wrapText="1"/>
    </xf>
    <xf numFmtId="0" fontId="2" fillId="3" borderId="19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</cellXfs>
  <cellStyles count="5">
    <cellStyle name="Accent2" xfId="1" builtinId="33"/>
    <cellStyle name="Comma" xfId="2" builtinId="3"/>
    <cellStyle name="Normal" xfId="0" builtinId="0"/>
    <cellStyle name="Percent" xfId="3" builtinId="5"/>
    <cellStyle name="Percent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kpmgindia365-my.sharepoint.com/personal/arunmajhi1_kpmg_com/Documents/0.%20My%20KPMG%20Projects/35.%20Telanga%20Power%20Utilities/ARR%20Filing/@Final%20Models_Writeup_Affidavit_RSB/SPDCL-Distribution-MYT%20formats%205th%20CP-VBR_M.xlsx" TargetMode="External"/><Relationship Id="rId2" Type="http://schemas.microsoft.com/office/2019/04/relationships/externalLinkLongPath" Target="SPDCL-Distribution-MYT%20formats%205th%20CP-VBR_M.xlsx?C94BCE58" TargetMode="External"/><Relationship Id="rId1" Type="http://schemas.openxmlformats.org/officeDocument/2006/relationships/externalLinkPath" Target="file:///\\C94BCE58\SPDCL-Distribution-MYT%20formats%205th%20CP-VBR_M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kpmgindia365-my.sharepoint.com/personal/arunmajhi1_kpmg_com/Documents/0.%20My%20KPMG%20Projects/35.%20Telanga%20Power%20Utilities/ARR%20Filing/@Final%20Models_Writeup_Affidavit_RSB/Additional%20Information%20-%20Distribution%20ARR/Version%201%20SPDCL/SPDCL-Distribution-MYT%20formats%205th%20CP-VBR_M_v1.xlsx" TargetMode="External"/><Relationship Id="rId2" Type="http://schemas.microsoft.com/office/2019/04/relationships/externalLinkLongPath" Target="SPDCL-Distribution-MYT%20formats%205th%20CP-VBR_M_v1.xlsx?C94BCE58" TargetMode="External"/><Relationship Id="rId1" Type="http://schemas.openxmlformats.org/officeDocument/2006/relationships/externalLinkPath" Target="file:///\\C94BCE58\SPDCL-Distribution-MYT%20formats%205th%20CP-VBR_M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Index"/>
      <sheetName val="Wheeling Charges"/>
      <sheetName val="InputSheet"/>
      <sheetName val="Dist ARR"/>
      <sheetName val="Int on Working cap"/>
      <sheetName val="GFA &amp; Dep-MYT 5th Control"/>
      <sheetName val="True Up &amp; True Down"/>
      <sheetName val="Capex Summary 5th MYT"/>
      <sheetName val="Investment for 5th MYT"/>
      <sheetName val="Employee Cost"/>
      <sheetName val="Interest cost"/>
      <sheetName val="Voltage wise FA from SAP"/>
      <sheetName val="RoE"/>
      <sheetName val="NTI proj"/>
      <sheetName val="Loan Portfolio"/>
      <sheetName val="Open Access"/>
      <sheetName val="Capex Summary inputs"/>
      <sheetName val="Internal Discussion Notes"/>
      <sheetName val="Claim vs Approved Depreciation"/>
      <sheetName val="Base Capex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5">
          <cell r="G5">
            <v>3529.3918571509244</v>
          </cell>
          <cell r="H5">
            <v>3911.8995941351454</v>
          </cell>
          <cell r="I5">
            <v>4216.2043544142489</v>
          </cell>
          <cell r="J5">
            <v>5303.2120631278831</v>
          </cell>
          <cell r="K5">
            <v>5716.28042748187</v>
          </cell>
          <cell r="L5">
            <v>6158.2152438389667</v>
          </cell>
        </row>
        <row r="6">
          <cell r="G6">
            <v>886.31590593732199</v>
          </cell>
          <cell r="H6">
            <v>975.58755495534115</v>
          </cell>
          <cell r="I6">
            <v>1205.414947965902</v>
          </cell>
          <cell r="J6">
            <v>1525.7091236828969</v>
          </cell>
          <cell r="K6">
            <v>1902.651204633587</v>
          </cell>
          <cell r="L6">
            <v>2309.7503044380915</v>
          </cell>
        </row>
        <row r="7">
          <cell r="G7">
            <v>453.13013268957474</v>
          </cell>
          <cell r="H7">
            <v>534.91830077300688</v>
          </cell>
          <cell r="I7">
            <v>709.58037437190831</v>
          </cell>
          <cell r="J7">
            <v>971.79827869672454</v>
          </cell>
          <cell r="K7">
            <v>1272.5627794933866</v>
          </cell>
          <cell r="L7">
            <v>1577.0378005161897</v>
          </cell>
        </row>
        <row r="8">
          <cell r="G8">
            <v>115.30899805018285</v>
          </cell>
          <cell r="H8">
            <v>131.41624453558302</v>
          </cell>
          <cell r="I8">
            <v>150.24575659705786</v>
          </cell>
          <cell r="J8">
            <v>190.03197590387944</v>
          </cell>
          <cell r="K8">
            <v>217.74828114208131</v>
          </cell>
          <cell r="L8">
            <v>247.18250261596299</v>
          </cell>
        </row>
        <row r="9">
          <cell r="G9">
            <v>183.21697529576949</v>
          </cell>
          <cell r="H9">
            <v>264.30932457193285</v>
          </cell>
          <cell r="I9">
            <v>401.01080015969529</v>
          </cell>
          <cell r="J9">
            <v>585.34020482511175</v>
          </cell>
          <cell r="K9">
            <v>804.75626593745051</v>
          </cell>
          <cell r="L9">
            <v>1041.5992984268548</v>
          </cell>
        </row>
        <row r="10">
          <cell r="G10">
            <v>5167.3638691237738</v>
          </cell>
          <cell r="H10">
            <v>5818.1310189710093</v>
          </cell>
          <cell r="I10">
            <v>6682.4562335088121</v>
          </cell>
          <cell r="J10">
            <v>8576.0916462364949</v>
          </cell>
          <cell r="K10">
            <v>9913.9989586883748</v>
          </cell>
          <cell r="L10">
            <v>11333.785149836063</v>
          </cell>
        </row>
        <row r="12">
          <cell r="G12">
            <v>49.84</v>
          </cell>
          <cell r="H12">
            <v>1.3036451808992946</v>
          </cell>
          <cell r="I12">
            <v>1.2818182068940878</v>
          </cell>
          <cell r="J12">
            <v>1.4101775812235173</v>
          </cell>
          <cell r="K12">
            <v>1.3931254680028631</v>
          </cell>
          <cell r="L12">
            <v>1.3598200003571836</v>
          </cell>
        </row>
        <row r="13">
          <cell r="G13">
            <v>150.54</v>
          </cell>
          <cell r="H13">
            <v>153.55079999999998</v>
          </cell>
          <cell r="I13">
            <v>156.621816</v>
          </cell>
          <cell r="J13">
            <v>159.75425232000001</v>
          </cell>
          <cell r="K13">
            <v>162.94933736640002</v>
          </cell>
          <cell r="L13">
            <v>166.20832411372803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G15">
            <v>4966.9838691237737</v>
          </cell>
          <cell r="H15">
            <v>5663.27657379011</v>
          </cell>
          <cell r="I15">
            <v>6524.5525993019182</v>
          </cell>
          <cell r="J15">
            <v>8414.9272163352707</v>
          </cell>
          <cell r="K15">
            <v>9749.6564958539711</v>
          </cell>
          <cell r="L15">
            <v>11166.217005721977</v>
          </cell>
        </row>
      </sheetData>
      <sheetData sheetId="4"/>
      <sheetData sheetId="5">
        <row r="3">
          <cell r="D3">
            <v>22956.53795022787</v>
          </cell>
        </row>
      </sheetData>
      <sheetData sheetId="6"/>
      <sheetData sheetId="7"/>
      <sheetData sheetId="8"/>
      <sheetData sheetId="9">
        <row r="18">
          <cell r="F18">
            <v>3510.7240999999999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Index"/>
      <sheetName val="Wheeling Charges"/>
      <sheetName val="InputSheet"/>
      <sheetName val="Dist ARR"/>
      <sheetName val="Int on Working cap"/>
      <sheetName val="GFA &amp; Dep-MYT 5th Control"/>
      <sheetName val="True Up &amp; True Down"/>
      <sheetName val="Capex Summary 5th MYT"/>
      <sheetName val="Investment for 5th MYT"/>
      <sheetName val="Employee Cost"/>
      <sheetName val="Interest cost"/>
      <sheetName val="Voltage wise FA from SAP"/>
      <sheetName val="RoE"/>
      <sheetName val="NTI proj"/>
      <sheetName val="Loan Portfolio"/>
      <sheetName val="Open Access"/>
      <sheetName val="Capex Summary inputs"/>
      <sheetName val="Internal Discussion Notes"/>
      <sheetName val="Claim vs Approved Depreciation"/>
      <sheetName val="Base Capex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30">
          <cell r="H30">
            <v>5081.5988969871241</v>
          </cell>
          <cell r="I30">
            <v>5856.4397308794923</v>
          </cell>
          <cell r="J30">
            <v>7557.4633847554032</v>
          </cell>
          <cell r="K30">
            <v>8758.3998557617779</v>
          </cell>
          <cell r="L30">
            <v>10032.978070343437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</sheetPr>
  <dimension ref="A1:W92"/>
  <sheetViews>
    <sheetView showGridLines="0" tabSelected="1" zoomScale="55" zoomScaleNormal="55" workbookViewId="0">
      <selection activeCell="M18" sqref="M18"/>
    </sheetView>
  </sheetViews>
  <sheetFormatPr defaultRowHeight="12.5" x14ac:dyDescent="0.25"/>
  <cols>
    <col min="1" max="1" width="12.7265625" customWidth="1"/>
    <col min="2" max="2" width="12.453125" style="40" customWidth="1"/>
    <col min="3" max="3" width="58.1796875" customWidth="1"/>
    <col min="4" max="4" width="6.7265625" bestFit="1" customWidth="1"/>
    <col min="5" max="5" width="11.26953125" bestFit="1" customWidth="1"/>
    <col min="6" max="6" width="14.08984375" bestFit="1" customWidth="1"/>
    <col min="7" max="7" width="11.453125" bestFit="1" customWidth="1"/>
    <col min="8" max="8" width="12.453125" bestFit="1" customWidth="1"/>
    <col min="9" max="9" width="12.26953125" bestFit="1" customWidth="1"/>
    <col min="10" max="10" width="11.81640625" customWidth="1"/>
    <col min="11" max="11" width="12.81640625" bestFit="1" customWidth="1"/>
    <col min="12" max="12" width="15.453125" customWidth="1"/>
    <col min="16" max="16" width="10" customWidth="1"/>
    <col min="17" max="17" width="9.26953125" customWidth="1"/>
    <col min="18" max="18" width="9.1796875" bestFit="1" customWidth="1"/>
    <col min="19" max="19" width="9.6328125" customWidth="1"/>
    <col min="20" max="20" width="9.7265625" customWidth="1"/>
    <col min="23" max="23" width="13" customWidth="1"/>
  </cols>
  <sheetData>
    <row r="1" spans="1:16" ht="13" thickBot="1" x14ac:dyDescent="0.3">
      <c r="A1" s="7"/>
      <c r="B1" s="58"/>
      <c r="C1" s="59"/>
      <c r="D1" s="59"/>
      <c r="E1" s="60"/>
      <c r="F1" s="60"/>
      <c r="G1" s="60"/>
      <c r="H1" s="60"/>
      <c r="I1" s="60"/>
      <c r="J1" s="60"/>
    </row>
    <row r="2" spans="1:16" ht="21" customHeight="1" x14ac:dyDescent="0.3">
      <c r="A2" s="7"/>
      <c r="B2" s="85" t="s">
        <v>3</v>
      </c>
      <c r="C2" s="86"/>
      <c r="D2" s="86"/>
      <c r="E2" s="86"/>
      <c r="F2" s="86"/>
      <c r="G2" s="86"/>
      <c r="H2" s="86"/>
      <c r="I2" s="86"/>
      <c r="J2" s="87"/>
    </row>
    <row r="3" spans="1:16" ht="25.5" customHeight="1" x14ac:dyDescent="0.3">
      <c r="A3" s="7"/>
      <c r="B3" s="64" t="s">
        <v>1</v>
      </c>
      <c r="C3" s="30" t="s">
        <v>4</v>
      </c>
      <c r="D3" s="29"/>
      <c r="E3" s="30" t="s">
        <v>33</v>
      </c>
      <c r="F3" s="62" t="s">
        <v>16</v>
      </c>
      <c r="G3" s="62" t="s">
        <v>17</v>
      </c>
      <c r="H3" s="62" t="s">
        <v>18</v>
      </c>
      <c r="I3" s="62" t="s">
        <v>19</v>
      </c>
      <c r="J3" s="65" t="s">
        <v>20</v>
      </c>
    </row>
    <row r="4" spans="1:16" s="33" customFormat="1" x14ac:dyDescent="0.25">
      <c r="A4" s="61"/>
      <c r="B4" s="43">
        <v>1</v>
      </c>
      <c r="C4" s="31" t="s">
        <v>26</v>
      </c>
      <c r="D4" s="32"/>
      <c r="E4" s="63">
        <f>'[1]Dist ARR'!G5</f>
        <v>3529.3918571509244</v>
      </c>
      <c r="F4" s="63">
        <f>'[1]Dist ARR'!H5</f>
        <v>3911.8995941351454</v>
      </c>
      <c r="G4" s="63">
        <f>'[1]Dist ARR'!I5</f>
        <v>4216.2043544142489</v>
      </c>
      <c r="H4" s="63">
        <f>'[1]Dist ARR'!J5</f>
        <v>5303.2120631278831</v>
      </c>
      <c r="I4" s="63">
        <f>'[1]Dist ARR'!K5</f>
        <v>5716.28042748187</v>
      </c>
      <c r="J4" s="66">
        <f>'[1]Dist ARR'!L5</f>
        <v>6158.2152438389667</v>
      </c>
    </row>
    <row r="5" spans="1:16" s="33" customFormat="1" x14ac:dyDescent="0.25">
      <c r="A5" s="61"/>
      <c r="B5" s="43">
        <v>2</v>
      </c>
      <c r="C5" s="28" t="s">
        <v>5</v>
      </c>
      <c r="D5" s="32"/>
      <c r="E5" s="34">
        <f>'[1]Dist ARR'!G6</f>
        <v>886.31590593732199</v>
      </c>
      <c r="F5" s="34">
        <f>'[1]Dist ARR'!H6</f>
        <v>975.58755495534115</v>
      </c>
      <c r="G5" s="34">
        <f>'[1]Dist ARR'!I6</f>
        <v>1205.414947965902</v>
      </c>
      <c r="H5" s="34">
        <f>'[1]Dist ARR'!J6</f>
        <v>1525.7091236828969</v>
      </c>
      <c r="I5" s="34">
        <f>'[1]Dist ARR'!K6</f>
        <v>1902.651204633587</v>
      </c>
      <c r="J5" s="67">
        <f>'[1]Dist ARR'!L6</f>
        <v>2309.7503044380915</v>
      </c>
    </row>
    <row r="6" spans="1:16" s="33" customFormat="1" x14ac:dyDescent="0.25">
      <c r="A6" s="61"/>
      <c r="B6" s="43">
        <v>3</v>
      </c>
      <c r="C6" s="28" t="s">
        <v>27</v>
      </c>
      <c r="D6" s="32"/>
      <c r="E6" s="34">
        <f>'[1]Dist ARR'!G7</f>
        <v>453.13013268957474</v>
      </c>
      <c r="F6" s="34">
        <f>'[1]Dist ARR'!H7</f>
        <v>534.91830077300688</v>
      </c>
      <c r="G6" s="34">
        <f>'[1]Dist ARR'!I7</f>
        <v>709.58037437190831</v>
      </c>
      <c r="H6" s="34">
        <f>'[1]Dist ARR'!J7</f>
        <v>971.79827869672454</v>
      </c>
      <c r="I6" s="34">
        <f>'[1]Dist ARR'!K7</f>
        <v>1272.5627794933866</v>
      </c>
      <c r="J6" s="67">
        <f>'[1]Dist ARR'!L7</f>
        <v>1577.0378005161897</v>
      </c>
    </row>
    <row r="7" spans="1:16" s="33" customFormat="1" x14ac:dyDescent="0.25">
      <c r="A7" s="61"/>
      <c r="B7" s="43">
        <v>4</v>
      </c>
      <c r="C7" s="28" t="s">
        <v>28</v>
      </c>
      <c r="D7" s="32"/>
      <c r="E7" s="34">
        <f>'[1]Dist ARR'!G8</f>
        <v>115.30899805018285</v>
      </c>
      <c r="F7" s="34">
        <f>'[1]Dist ARR'!H8</f>
        <v>131.41624453558302</v>
      </c>
      <c r="G7" s="34">
        <f>'[1]Dist ARR'!I8</f>
        <v>150.24575659705786</v>
      </c>
      <c r="H7" s="34">
        <f>'[1]Dist ARR'!J8</f>
        <v>190.03197590387944</v>
      </c>
      <c r="I7" s="34">
        <f>'[1]Dist ARR'!K8</f>
        <v>217.74828114208131</v>
      </c>
      <c r="J7" s="67">
        <f>'[1]Dist ARR'!L8</f>
        <v>247.18250261596299</v>
      </c>
    </row>
    <row r="8" spans="1:16" s="33" customFormat="1" x14ac:dyDescent="0.25">
      <c r="A8" s="61"/>
      <c r="B8" s="43">
        <v>5</v>
      </c>
      <c r="C8" s="28" t="s">
        <v>29</v>
      </c>
      <c r="D8" s="32"/>
      <c r="E8" s="34">
        <f>'[1]Dist ARR'!G9</f>
        <v>183.21697529576949</v>
      </c>
      <c r="F8" s="34">
        <f>'[1]Dist ARR'!H9</f>
        <v>264.30932457193285</v>
      </c>
      <c r="G8" s="34">
        <f>'[1]Dist ARR'!I9</f>
        <v>401.01080015969529</v>
      </c>
      <c r="H8" s="34">
        <f>'[1]Dist ARR'!J9</f>
        <v>585.34020482511175</v>
      </c>
      <c r="I8" s="34">
        <f>'[1]Dist ARR'!K9</f>
        <v>804.75626593745051</v>
      </c>
      <c r="J8" s="67">
        <f>'[1]Dist ARR'!L9</f>
        <v>1041.5992984268548</v>
      </c>
    </row>
    <row r="9" spans="1:16" s="33" customFormat="1" ht="13" x14ac:dyDescent="0.3">
      <c r="A9" s="61"/>
      <c r="B9" s="43"/>
      <c r="C9" s="35" t="s">
        <v>6</v>
      </c>
      <c r="D9" s="32"/>
      <c r="E9" s="36">
        <f>'[1]Dist ARR'!G10</f>
        <v>5167.3638691237738</v>
      </c>
      <c r="F9" s="36">
        <f>'[1]Dist ARR'!H10</f>
        <v>5818.1310189710093</v>
      </c>
      <c r="G9" s="36">
        <f>'[1]Dist ARR'!I10</f>
        <v>6682.4562335088121</v>
      </c>
      <c r="H9" s="36">
        <f>'[1]Dist ARR'!J10</f>
        <v>8576.0916462364949</v>
      </c>
      <c r="I9" s="36">
        <f>'[1]Dist ARR'!K10</f>
        <v>9913.9989586883748</v>
      </c>
      <c r="J9" s="68">
        <f>'[1]Dist ARR'!L10</f>
        <v>11333.785149836063</v>
      </c>
    </row>
    <row r="10" spans="1:16" s="33" customFormat="1" x14ac:dyDescent="0.25">
      <c r="A10" s="61"/>
      <c r="B10" s="43">
        <v>6</v>
      </c>
      <c r="C10" s="31" t="s">
        <v>30</v>
      </c>
      <c r="D10" s="32"/>
      <c r="E10" s="34">
        <f>'[1]Dist ARR'!G12</f>
        <v>49.84</v>
      </c>
      <c r="F10" s="34">
        <f>'[1]Dist ARR'!H12</f>
        <v>1.3036451808992946</v>
      </c>
      <c r="G10" s="34">
        <f>'[1]Dist ARR'!I12</f>
        <v>1.2818182068940878</v>
      </c>
      <c r="H10" s="34">
        <f>'[1]Dist ARR'!J12</f>
        <v>1.4101775812235173</v>
      </c>
      <c r="I10" s="34">
        <f>'[1]Dist ARR'!K12</f>
        <v>1.3931254680028631</v>
      </c>
      <c r="J10" s="67">
        <f>'[1]Dist ARR'!L12</f>
        <v>1.3598200003571836</v>
      </c>
    </row>
    <row r="11" spans="1:16" s="33" customFormat="1" x14ac:dyDescent="0.25">
      <c r="A11" s="61"/>
      <c r="B11" s="43">
        <v>7</v>
      </c>
      <c r="C11" s="31" t="s">
        <v>31</v>
      </c>
      <c r="D11" s="32"/>
      <c r="E11" s="34">
        <f>'[1]Dist ARR'!G13</f>
        <v>150.54</v>
      </c>
      <c r="F11" s="34">
        <f>'[1]Dist ARR'!H13</f>
        <v>153.55079999999998</v>
      </c>
      <c r="G11" s="34">
        <f>'[1]Dist ARR'!I13</f>
        <v>156.621816</v>
      </c>
      <c r="H11" s="34">
        <f>'[1]Dist ARR'!J13</f>
        <v>159.75425232000001</v>
      </c>
      <c r="I11" s="34">
        <f>'[1]Dist ARR'!K13</f>
        <v>162.94933736640002</v>
      </c>
      <c r="J11" s="67">
        <f>'[1]Dist ARR'!L13</f>
        <v>166.20832411372803</v>
      </c>
    </row>
    <row r="12" spans="1:16" s="33" customFormat="1" x14ac:dyDescent="0.25">
      <c r="A12" s="61"/>
      <c r="B12" s="43">
        <v>8</v>
      </c>
      <c r="C12" s="28" t="s">
        <v>32</v>
      </c>
      <c r="D12" s="32"/>
      <c r="E12" s="34">
        <f>'[1]Dist ARR'!G14</f>
        <v>0</v>
      </c>
      <c r="F12" s="34">
        <f>'[1]Dist ARR'!H14</f>
        <v>0</v>
      </c>
      <c r="G12" s="34">
        <f>'[1]Dist ARR'!I14</f>
        <v>0</v>
      </c>
      <c r="H12" s="34">
        <f>'[1]Dist ARR'!J14</f>
        <v>0</v>
      </c>
      <c r="I12" s="34">
        <f>'[1]Dist ARR'!K14</f>
        <v>0</v>
      </c>
      <c r="J12" s="67">
        <f>'[1]Dist ARR'!L14</f>
        <v>0</v>
      </c>
    </row>
    <row r="13" spans="1:16" s="33" customFormat="1" ht="13.5" thickBot="1" x14ac:dyDescent="0.35">
      <c r="A13" s="61"/>
      <c r="B13" s="44"/>
      <c r="C13" s="77" t="s">
        <v>36</v>
      </c>
      <c r="D13" s="78"/>
      <c r="E13" s="79">
        <f>'[1]Dist ARR'!G15</f>
        <v>4966.9838691237737</v>
      </c>
      <c r="F13" s="79">
        <f>'[1]Dist ARR'!H15</f>
        <v>5663.27657379011</v>
      </c>
      <c r="G13" s="79">
        <f>'[1]Dist ARR'!I15</f>
        <v>6524.5525993019182</v>
      </c>
      <c r="H13" s="79">
        <f>'[1]Dist ARR'!J15</f>
        <v>8414.9272163352707</v>
      </c>
      <c r="I13" s="79">
        <f>'[1]Dist ARR'!K15</f>
        <v>9749.6564958539711</v>
      </c>
      <c r="J13" s="80">
        <f>'[1]Dist ARR'!L15</f>
        <v>11166.217005721977</v>
      </c>
      <c r="K13" s="37"/>
      <c r="L13" s="37"/>
      <c r="M13" s="37"/>
      <c r="N13" s="37"/>
      <c r="O13" s="37"/>
      <c r="P13" s="37"/>
    </row>
    <row r="14" spans="1:16" s="33" customFormat="1" ht="13" x14ac:dyDescent="0.3">
      <c r="B14" s="45"/>
      <c r="C14" s="81" t="s">
        <v>35</v>
      </c>
      <c r="D14" s="82"/>
      <c r="E14" s="82"/>
      <c r="F14" s="83">
        <f ca="1">'[2]Dist ARR'!H30</f>
        <v>5081.5988969871241</v>
      </c>
      <c r="G14" s="83">
        <f ca="1">'[2]Dist ARR'!I30</f>
        <v>5856.4397308794923</v>
      </c>
      <c r="H14" s="83">
        <f ca="1">'[2]Dist ARR'!J30</f>
        <v>7557.4633847554032</v>
      </c>
      <c r="I14" s="83">
        <f ca="1">'[2]Dist ARR'!K30</f>
        <v>8758.3998557617779</v>
      </c>
      <c r="J14" s="83">
        <f ca="1">'[2]Dist ARR'!L30</f>
        <v>10032.978070343437</v>
      </c>
    </row>
    <row r="15" spans="1:16" s="33" customFormat="1" ht="13" x14ac:dyDescent="0.3">
      <c r="B15" s="45"/>
      <c r="C15" s="75"/>
      <c r="F15" s="76"/>
      <c r="G15" s="76"/>
      <c r="H15" s="76"/>
      <c r="I15" s="76"/>
      <c r="J15" s="76"/>
    </row>
    <row r="16" spans="1:16" s="33" customFormat="1" ht="13.5" thickBot="1" x14ac:dyDescent="0.35">
      <c r="B16" s="45"/>
      <c r="C16" s="75"/>
      <c r="F16" s="76"/>
      <c r="G16" s="76"/>
      <c r="H16" s="76"/>
      <c r="I16" s="76"/>
      <c r="J16" s="76"/>
    </row>
    <row r="17" spans="2:12" s="33" customFormat="1" ht="13.5" thickBot="1" x14ac:dyDescent="0.35">
      <c r="B17" s="93" t="s">
        <v>9</v>
      </c>
      <c r="C17" s="94"/>
      <c r="D17" s="94"/>
      <c r="E17" s="94"/>
      <c r="F17" s="94"/>
      <c r="G17" s="94"/>
      <c r="H17" s="94"/>
      <c r="I17" s="94"/>
      <c r="J17" s="95"/>
    </row>
    <row r="18" spans="2:12" s="33" customFormat="1" ht="13" x14ac:dyDescent="0.3">
      <c r="B18" s="47" t="s">
        <v>1</v>
      </c>
      <c r="C18" s="10" t="s">
        <v>4</v>
      </c>
      <c r="D18" s="53" t="s">
        <v>2</v>
      </c>
      <c r="E18" s="30" t="s">
        <v>33</v>
      </c>
      <c r="F18" s="1" t="s">
        <v>16</v>
      </c>
      <c r="G18" s="1" t="s">
        <v>17</v>
      </c>
      <c r="H18" s="1" t="s">
        <v>18</v>
      </c>
      <c r="I18" s="1" t="s">
        <v>19</v>
      </c>
      <c r="J18" s="1" t="s">
        <v>20</v>
      </c>
    </row>
    <row r="19" spans="2:12" s="33" customFormat="1" x14ac:dyDescent="0.25">
      <c r="B19" s="46">
        <v>1</v>
      </c>
      <c r="C19" s="11" t="s">
        <v>7</v>
      </c>
      <c r="D19" s="53" t="s">
        <v>34</v>
      </c>
      <c r="E19" s="12"/>
      <c r="F19" s="9">
        <f>L65*$L$60</f>
        <v>2100.7586656034869</v>
      </c>
      <c r="G19" s="9">
        <f>M65*$L$60</f>
        <v>2231.3250773845471</v>
      </c>
      <c r="H19" s="9">
        <f>N65*$L$60</f>
        <v>2371.2006117606002</v>
      </c>
      <c r="I19" s="9">
        <f>O65*$L$60</f>
        <v>2520.3852687316466</v>
      </c>
      <c r="J19" s="9">
        <f>P65*$L$60</f>
        <v>2680.0725255534544</v>
      </c>
    </row>
    <row r="20" spans="2:12" s="33" customFormat="1" x14ac:dyDescent="0.25">
      <c r="B20" s="46">
        <v>2</v>
      </c>
      <c r="C20" s="11" t="s">
        <v>8</v>
      </c>
      <c r="D20" s="53" t="s">
        <v>34</v>
      </c>
      <c r="E20" s="12"/>
      <c r="F20" s="9">
        <f>L64*$L$60</f>
        <v>3602.7456734256371</v>
      </c>
      <c r="G20" s="9">
        <f>M64*$L$60</f>
        <v>3826.6636240407738</v>
      </c>
      <c r="H20" s="9">
        <f>N64*$L$60</f>
        <v>4066.5464742427316</v>
      </c>
      <c r="I20" s="9">
        <f>O64*$L$60</f>
        <v>4322.3942240315073</v>
      </c>
      <c r="J20" s="9">
        <f>P64*$L$60</f>
        <v>4596.2536554054141</v>
      </c>
    </row>
    <row r="21" spans="2:12" s="33" customFormat="1" x14ac:dyDescent="0.25">
      <c r="B21" s="46">
        <v>3</v>
      </c>
      <c r="C21" s="11" t="s">
        <v>0</v>
      </c>
      <c r="D21" s="53" t="s">
        <v>34</v>
      </c>
      <c r="E21" s="12"/>
      <c r="F21" s="38">
        <f>L66*$L$61</f>
        <v>5015.4000000000005</v>
      </c>
      <c r="G21" s="38">
        <f>M66*$L$61</f>
        <v>5377</v>
      </c>
      <c r="H21" s="38">
        <f>N66*$L$61</f>
        <v>5768</v>
      </c>
      <c r="I21" s="38">
        <f>O66*$L$61</f>
        <v>6191</v>
      </c>
      <c r="J21" s="38">
        <f>P66*$L$61</f>
        <v>6648.4000000000005</v>
      </c>
    </row>
    <row r="22" spans="2:12" s="33" customFormat="1" ht="13.5" thickBot="1" x14ac:dyDescent="0.35">
      <c r="B22" s="48"/>
      <c r="C22" s="13" t="s">
        <v>10</v>
      </c>
      <c r="D22" s="55" t="s">
        <v>34</v>
      </c>
      <c r="E22" s="14"/>
      <c r="F22" s="39">
        <f>SUM(F19:F21)</f>
        <v>10718.904339029124</v>
      </c>
      <c r="G22" s="39">
        <f>SUM(G19:G21)</f>
        <v>11434.988701425322</v>
      </c>
      <c r="H22" s="39">
        <f>SUM(H19:H21)</f>
        <v>12205.747086003332</v>
      </c>
      <c r="I22" s="39">
        <f>SUM(I19:I21)</f>
        <v>13033.779492763155</v>
      </c>
      <c r="J22" s="39">
        <f>SUM(J19:J21)</f>
        <v>13924.726180958869</v>
      </c>
    </row>
    <row r="23" spans="2:12" s="33" customFormat="1" ht="13" thickBot="1" x14ac:dyDescent="0.3">
      <c r="B23"/>
      <c r="C23"/>
      <c r="D23"/>
      <c r="E23"/>
      <c r="F23"/>
      <c r="G23"/>
      <c r="H23"/>
      <c r="I23"/>
      <c r="J23"/>
    </row>
    <row r="24" spans="2:12" s="33" customFormat="1" ht="13.5" thickBot="1" x14ac:dyDescent="0.35">
      <c r="B24" s="90" t="s">
        <v>11</v>
      </c>
      <c r="C24" s="91"/>
      <c r="D24" s="91"/>
      <c r="E24" s="91"/>
      <c r="F24" s="91"/>
      <c r="G24" s="91"/>
      <c r="H24" s="91"/>
      <c r="I24" s="91"/>
      <c r="J24" s="92"/>
    </row>
    <row r="25" spans="2:12" s="33" customFormat="1" ht="13" x14ac:dyDescent="0.3">
      <c r="B25" s="69" t="s">
        <v>1</v>
      </c>
      <c r="C25" s="3" t="s">
        <v>4</v>
      </c>
      <c r="D25" s="4"/>
      <c r="E25" s="30" t="s">
        <v>33</v>
      </c>
      <c r="F25" s="1" t="s">
        <v>16</v>
      </c>
      <c r="G25" s="1" t="s">
        <v>17</v>
      </c>
      <c r="H25" s="1" t="s">
        <v>18</v>
      </c>
      <c r="I25" s="1" t="s">
        <v>19</v>
      </c>
      <c r="J25" s="51" t="s">
        <v>20</v>
      </c>
    </row>
    <row r="26" spans="2:12" s="33" customFormat="1" ht="13" thickBot="1" x14ac:dyDescent="0.3">
      <c r="B26" s="42">
        <v>1</v>
      </c>
      <c r="C26" s="84" t="s">
        <v>37</v>
      </c>
      <c r="D26" s="5"/>
      <c r="E26" s="5"/>
      <c r="F26" s="74">
        <f ca="1">F14/(F22*12)*10^4</f>
        <v>395.06516837455325</v>
      </c>
      <c r="G26" s="74">
        <f ca="1">G14/(G22*12)*10^4</f>
        <v>426.79241491434612</v>
      </c>
      <c r="H26" s="74">
        <f ca="1">H14/(H22*12)*10^4</f>
        <v>515.97711386178048</v>
      </c>
      <c r="I26" s="74">
        <f ca="1">I14/(I22*12)*10^4</f>
        <v>559.98082141259511</v>
      </c>
      <c r="J26" s="74">
        <f ca="1">J14/(J22*12)*10^4</f>
        <v>600.42940521533455</v>
      </c>
    </row>
    <row r="27" spans="2:12" s="33" customFormat="1" x14ac:dyDescent="0.25">
      <c r="B27"/>
      <c r="C27"/>
      <c r="D27"/>
      <c r="E27"/>
      <c r="F27"/>
      <c r="G27"/>
      <c r="H27"/>
      <c r="I27"/>
      <c r="J27"/>
    </row>
    <row r="28" spans="2:12" s="33" customFormat="1" x14ac:dyDescent="0.25">
      <c r="B28"/>
      <c r="C28"/>
      <c r="D28"/>
      <c r="E28"/>
      <c r="F28"/>
      <c r="G28"/>
      <c r="H28"/>
      <c r="I28"/>
      <c r="J28"/>
      <c r="L28" s="37">
        <f>SUM(F28,F41)</f>
        <v>0</v>
      </c>
    </row>
    <row r="29" spans="2:12" s="33" customFormat="1" x14ac:dyDescent="0.25">
      <c r="B29" s="45"/>
    </row>
    <row r="30" spans="2:12" s="33" customFormat="1" x14ac:dyDescent="0.25">
      <c r="B30"/>
      <c r="C30"/>
      <c r="D30"/>
      <c r="E30"/>
      <c r="F30"/>
      <c r="G30"/>
      <c r="H30"/>
      <c r="I30"/>
      <c r="J30"/>
    </row>
    <row r="31" spans="2:12" s="33" customFormat="1" x14ac:dyDescent="0.25">
      <c r="B31"/>
      <c r="C31"/>
      <c r="D31"/>
      <c r="E31"/>
      <c r="F31"/>
      <c r="G31"/>
      <c r="H31"/>
      <c r="I31"/>
      <c r="J31"/>
    </row>
    <row r="32" spans="2:12" s="33" customFormat="1" x14ac:dyDescent="0.25">
      <c r="B32"/>
      <c r="C32"/>
      <c r="D32"/>
      <c r="E32"/>
      <c r="F32"/>
      <c r="G32"/>
      <c r="H32"/>
      <c r="I32"/>
      <c r="J32"/>
    </row>
    <row r="33" spans="2:10" s="33" customFormat="1" x14ac:dyDescent="0.25">
      <c r="B33"/>
      <c r="C33"/>
      <c r="D33"/>
      <c r="E33"/>
      <c r="F33"/>
      <c r="G33"/>
      <c r="H33"/>
      <c r="I33"/>
      <c r="J33"/>
    </row>
    <row r="34" spans="2:10" s="33" customFormat="1" x14ac:dyDescent="0.25">
      <c r="B34"/>
      <c r="C34"/>
      <c r="D34"/>
      <c r="E34"/>
      <c r="F34"/>
      <c r="G34"/>
      <c r="H34"/>
      <c r="I34"/>
      <c r="J34"/>
    </row>
    <row r="35" spans="2:10" s="33" customFormat="1" x14ac:dyDescent="0.25">
      <c r="B35"/>
      <c r="C35"/>
      <c r="D35"/>
      <c r="E35"/>
      <c r="F35"/>
      <c r="G35"/>
      <c r="H35"/>
      <c r="I35"/>
      <c r="J35"/>
    </row>
    <row r="36" spans="2:10" s="33" customFormat="1" x14ac:dyDescent="0.25">
      <c r="B36"/>
      <c r="C36"/>
      <c r="D36"/>
      <c r="E36"/>
      <c r="F36"/>
      <c r="G36"/>
      <c r="H36"/>
      <c r="I36"/>
      <c r="J36"/>
    </row>
    <row r="37" spans="2:10" s="33" customFormat="1" x14ac:dyDescent="0.25">
      <c r="B37"/>
      <c r="C37"/>
      <c r="D37"/>
      <c r="E37"/>
      <c r="F37"/>
      <c r="G37"/>
      <c r="H37"/>
      <c r="I37"/>
      <c r="J37"/>
    </row>
    <row r="38" spans="2:10" s="33" customFormat="1" x14ac:dyDescent="0.25">
      <c r="B38"/>
      <c r="C38"/>
      <c r="D38"/>
      <c r="E38"/>
      <c r="F38"/>
      <c r="G38"/>
      <c r="H38"/>
      <c r="I38"/>
      <c r="J38"/>
    </row>
    <row r="39" spans="2:10" s="33" customFormat="1" x14ac:dyDescent="0.25">
      <c r="B39"/>
      <c r="C39"/>
      <c r="D39"/>
      <c r="E39"/>
      <c r="F39"/>
      <c r="G39"/>
      <c r="H39"/>
      <c r="I39"/>
      <c r="J39"/>
    </row>
    <row r="40" spans="2:10" s="33" customFormat="1" x14ac:dyDescent="0.25">
      <c r="B40"/>
      <c r="C40"/>
      <c r="D40"/>
      <c r="E40"/>
      <c r="F40"/>
      <c r="G40"/>
      <c r="H40"/>
      <c r="I40"/>
      <c r="J40"/>
    </row>
    <row r="41" spans="2:10" s="33" customFormat="1" x14ac:dyDescent="0.25">
      <c r="B41"/>
      <c r="C41"/>
      <c r="D41"/>
      <c r="E41"/>
      <c r="F41"/>
      <c r="G41"/>
      <c r="H41"/>
      <c r="I41"/>
      <c r="J41"/>
    </row>
    <row r="42" spans="2:10" s="33" customFormat="1" x14ac:dyDescent="0.25">
      <c r="B42" s="45"/>
    </row>
    <row r="43" spans="2:10" s="33" customFormat="1" x14ac:dyDescent="0.25">
      <c r="B43"/>
      <c r="C43"/>
      <c r="D43"/>
      <c r="E43"/>
      <c r="F43"/>
      <c r="G43"/>
      <c r="H43"/>
      <c r="I43"/>
      <c r="J43"/>
    </row>
    <row r="44" spans="2:10" s="33" customFormat="1" x14ac:dyDescent="0.25">
      <c r="B44"/>
      <c r="C44"/>
      <c r="D44"/>
      <c r="E44"/>
      <c r="F44"/>
      <c r="G44"/>
      <c r="H44"/>
      <c r="I44"/>
      <c r="J44"/>
    </row>
    <row r="45" spans="2:10" s="33" customFormat="1" x14ac:dyDescent="0.25">
      <c r="B45"/>
      <c r="C45"/>
      <c r="D45"/>
      <c r="E45"/>
      <c r="F45"/>
      <c r="G45"/>
      <c r="H45"/>
      <c r="I45"/>
      <c r="J45"/>
    </row>
    <row r="46" spans="2:10" s="33" customFormat="1" x14ac:dyDescent="0.25">
      <c r="B46"/>
      <c r="C46"/>
      <c r="D46"/>
      <c r="E46"/>
      <c r="F46"/>
      <c r="G46"/>
      <c r="H46"/>
      <c r="I46"/>
      <c r="J46"/>
    </row>
    <row r="47" spans="2:10" s="33" customFormat="1" x14ac:dyDescent="0.25">
      <c r="B47"/>
      <c r="C47"/>
      <c r="D47"/>
      <c r="E47"/>
      <c r="F47"/>
      <c r="G47"/>
      <c r="H47"/>
      <c r="I47"/>
      <c r="J47"/>
    </row>
    <row r="48" spans="2:10" s="33" customFormat="1" x14ac:dyDescent="0.25">
      <c r="B48"/>
      <c r="C48"/>
      <c r="D48"/>
      <c r="E48"/>
      <c r="F48"/>
      <c r="G48"/>
      <c r="H48"/>
      <c r="I48"/>
      <c r="J48"/>
    </row>
    <row r="49" spans="2:16" s="33" customFormat="1" x14ac:dyDescent="0.25">
      <c r="B49"/>
      <c r="C49"/>
      <c r="D49"/>
      <c r="E49"/>
      <c r="F49"/>
      <c r="G49"/>
      <c r="H49"/>
      <c r="I49"/>
      <c r="J49"/>
    </row>
    <row r="50" spans="2:16" s="33" customFormat="1" x14ac:dyDescent="0.25">
      <c r="B50"/>
      <c r="C50"/>
      <c r="D50"/>
      <c r="E50"/>
      <c r="F50"/>
      <c r="G50"/>
      <c r="H50"/>
      <c r="I50"/>
      <c r="J50"/>
    </row>
    <row r="51" spans="2:16" s="33" customFormat="1" x14ac:dyDescent="0.25">
      <c r="B51"/>
      <c r="C51"/>
      <c r="D51"/>
      <c r="E51"/>
      <c r="F51"/>
      <c r="G51"/>
      <c r="H51"/>
      <c r="I51"/>
      <c r="J51"/>
    </row>
    <row r="52" spans="2:16" s="33" customFormat="1" x14ac:dyDescent="0.25">
      <c r="B52"/>
      <c r="C52"/>
      <c r="D52"/>
      <c r="E52"/>
      <c r="F52"/>
      <c r="G52"/>
      <c r="H52"/>
      <c r="I52"/>
      <c r="J52"/>
    </row>
    <row r="53" spans="2:16" s="33" customFormat="1" x14ac:dyDescent="0.25">
      <c r="B53"/>
      <c r="C53"/>
      <c r="D53"/>
      <c r="E53"/>
      <c r="F53"/>
      <c r="G53"/>
      <c r="H53"/>
      <c r="I53"/>
      <c r="J53"/>
    </row>
    <row r="54" spans="2:16" x14ac:dyDescent="0.25">
      <c r="B54"/>
    </row>
    <row r="56" spans="2:16" x14ac:dyDescent="0.25">
      <c r="B56"/>
    </row>
    <row r="57" spans="2:16" x14ac:dyDescent="0.25">
      <c r="B57"/>
    </row>
    <row r="58" spans="2:16" x14ac:dyDescent="0.25">
      <c r="B58"/>
    </row>
    <row r="59" spans="2:16" x14ac:dyDescent="0.25">
      <c r="B59"/>
      <c r="K59" s="70"/>
      <c r="L59" s="71" t="s">
        <v>13</v>
      </c>
    </row>
    <row r="60" spans="2:16" ht="14.5" x14ac:dyDescent="0.35">
      <c r="B60"/>
      <c r="K60" s="72" t="s">
        <v>12</v>
      </c>
      <c r="L60" s="73">
        <v>0.8</v>
      </c>
    </row>
    <row r="61" spans="2:16" ht="14.5" x14ac:dyDescent="0.35">
      <c r="K61" s="72" t="s">
        <v>0</v>
      </c>
      <c r="L61" s="73">
        <v>0.2</v>
      </c>
    </row>
    <row r="62" spans="2:16" ht="13.5" thickBot="1" x14ac:dyDescent="0.35">
      <c r="L62" s="19" t="s">
        <v>21</v>
      </c>
    </row>
    <row r="63" spans="2:16" ht="13" x14ac:dyDescent="0.3">
      <c r="L63" s="1" t="s">
        <v>16</v>
      </c>
      <c r="M63" s="1" t="s">
        <v>17</v>
      </c>
      <c r="N63" s="1" t="s">
        <v>18</v>
      </c>
      <c r="O63" s="1" t="s">
        <v>19</v>
      </c>
      <c r="P63" s="1" t="s">
        <v>20</v>
      </c>
    </row>
    <row r="64" spans="2:16" x14ac:dyDescent="0.25">
      <c r="K64" s="21" t="s">
        <v>8</v>
      </c>
      <c r="L64" s="17">
        <f>N71</f>
        <v>4503.432091782046</v>
      </c>
      <c r="M64" s="17">
        <f>O71</f>
        <v>4783.3295300509672</v>
      </c>
      <c r="N64" s="17">
        <f>P71</f>
        <v>5083.1830928034142</v>
      </c>
      <c r="O64" s="17">
        <f>Q71</f>
        <v>5402.9927800393843</v>
      </c>
      <c r="P64" s="17">
        <f>R71</f>
        <v>5745.3170692567674</v>
      </c>
    </row>
    <row r="65" spans="2:23" x14ac:dyDescent="0.25">
      <c r="K65" s="24" t="s">
        <v>7</v>
      </c>
      <c r="L65" s="17">
        <f t="shared" ref="L65:P65" si="0">N72</f>
        <v>2625.9483320043587</v>
      </c>
      <c r="M65" s="17">
        <f t="shared" si="0"/>
        <v>2789.1563467306837</v>
      </c>
      <c r="N65" s="17">
        <f t="shared" si="0"/>
        <v>2964.0007647007501</v>
      </c>
      <c r="O65" s="17">
        <f t="shared" si="0"/>
        <v>3150.4815859145579</v>
      </c>
      <c r="P65" s="17">
        <f t="shared" si="0"/>
        <v>3350.090656941818</v>
      </c>
    </row>
    <row r="66" spans="2:23" ht="27.75" customHeight="1" x14ac:dyDescent="0.25">
      <c r="K66" s="24" t="s">
        <v>0</v>
      </c>
      <c r="L66" s="25">
        <v>25077</v>
      </c>
      <c r="M66" s="26">
        <v>26885</v>
      </c>
      <c r="N66" s="26">
        <v>28840</v>
      </c>
      <c r="O66" s="26">
        <v>30955</v>
      </c>
      <c r="P66" s="26">
        <v>33242</v>
      </c>
      <c r="Q66" s="88" t="s">
        <v>14</v>
      </c>
      <c r="R66" s="89"/>
      <c r="S66" s="89"/>
      <c r="T66" s="89"/>
      <c r="U66" s="89"/>
      <c r="V66" s="89"/>
      <c r="W66" s="89"/>
    </row>
    <row r="68" spans="2:23" x14ac:dyDescent="0.25">
      <c r="D68" s="54"/>
    </row>
    <row r="69" spans="2:23" ht="13.5" thickBot="1" x14ac:dyDescent="0.35">
      <c r="B69"/>
      <c r="L69" s="19" t="s">
        <v>22</v>
      </c>
    </row>
    <row r="70" spans="2:23" ht="13" x14ac:dyDescent="0.3">
      <c r="B70"/>
      <c r="L70" s="22" t="s">
        <v>23</v>
      </c>
      <c r="N70" s="1" t="s">
        <v>16</v>
      </c>
      <c r="O70" s="1" t="s">
        <v>17</v>
      </c>
      <c r="P70" s="1" t="s">
        <v>18</v>
      </c>
      <c r="Q70" s="1" t="s">
        <v>19</v>
      </c>
      <c r="R70" s="1" t="s">
        <v>20</v>
      </c>
    </row>
    <row r="71" spans="2:23" x14ac:dyDescent="0.25">
      <c r="B71"/>
      <c r="K71" s="21" t="s">
        <v>8</v>
      </c>
      <c r="L71" s="52">
        <v>3343.6071767919602</v>
      </c>
      <c r="M71" s="23">
        <f>L71/$L$74</f>
        <v>0.51169549957755323</v>
      </c>
      <c r="N71" s="6">
        <f>$M$71*N74</f>
        <v>4503.432091782046</v>
      </c>
      <c r="O71" s="6">
        <f>$M$71*O74</f>
        <v>4783.3295300509672</v>
      </c>
      <c r="P71" s="6">
        <f>$M$71*P74</f>
        <v>5083.1830928034142</v>
      </c>
      <c r="Q71" s="6">
        <f>$M$71*Q74</f>
        <v>5402.9927800393843</v>
      </c>
      <c r="R71" s="6">
        <f>$M$71*R74</f>
        <v>5745.3170692567674</v>
      </c>
    </row>
    <row r="72" spans="2:23" x14ac:dyDescent="0.25">
      <c r="B72"/>
      <c r="K72" s="21" t="s">
        <v>7</v>
      </c>
      <c r="L72" s="52">
        <v>1949.6551762814029</v>
      </c>
      <c r="M72" s="23">
        <f>L72/$L$74</f>
        <v>0.29836931394209282</v>
      </c>
      <c r="N72" s="6">
        <f>$M$72*N74</f>
        <v>2625.9483320043587</v>
      </c>
      <c r="O72" s="6">
        <f>$M$72*O74</f>
        <v>2789.1563467306837</v>
      </c>
      <c r="P72" s="6">
        <f>$M$72*P74</f>
        <v>2964.0007647007501</v>
      </c>
      <c r="Q72" s="6">
        <f>$M$72*Q74</f>
        <v>3150.4815859145579</v>
      </c>
      <c r="R72" s="6">
        <f>$M$72*R74</f>
        <v>3350.090656941818</v>
      </c>
    </row>
    <row r="73" spans="2:23" x14ac:dyDescent="0.25">
      <c r="B73"/>
      <c r="K73" s="21" t="s">
        <v>24</v>
      </c>
      <c r="L73" s="52">
        <v>1241.1065822649055</v>
      </c>
      <c r="M73" s="23">
        <f>L73/$L$74</f>
        <v>0.18993518648035387</v>
      </c>
      <c r="N73" s="6">
        <f>$M$73*N74</f>
        <v>1671.6195762135944</v>
      </c>
      <c r="O73" s="6">
        <f>$M$73*O74</f>
        <v>1775.514123218348</v>
      </c>
      <c r="P73" s="6">
        <f>$M$73*P74</f>
        <v>1886.8161424958355</v>
      </c>
      <c r="Q73" s="6">
        <f>$M$73*Q74</f>
        <v>2005.5256340460564</v>
      </c>
      <c r="R73" s="6">
        <f>$M$73*R74</f>
        <v>2132.5922738014133</v>
      </c>
    </row>
    <row r="74" spans="2:23" x14ac:dyDescent="0.25">
      <c r="B74"/>
      <c r="K74" s="21" t="s">
        <v>10</v>
      </c>
      <c r="L74" s="52">
        <f>SUM(L71:L73)</f>
        <v>6534.3689353382688</v>
      </c>
      <c r="N74" s="27">
        <v>8801</v>
      </c>
      <c r="O74" s="27">
        <v>9348</v>
      </c>
      <c r="P74" s="27">
        <v>9934</v>
      </c>
      <c r="Q74" s="27">
        <v>10559</v>
      </c>
      <c r="R74" s="27">
        <v>11228</v>
      </c>
      <c r="S74" s="20" t="s">
        <v>25</v>
      </c>
    </row>
    <row r="75" spans="2:23" x14ac:dyDescent="0.25">
      <c r="B75"/>
    </row>
    <row r="76" spans="2:23" x14ac:dyDescent="0.25">
      <c r="B76"/>
    </row>
    <row r="78" spans="2:23" x14ac:dyDescent="0.25">
      <c r="B78"/>
    </row>
    <row r="79" spans="2:23" x14ac:dyDescent="0.25">
      <c r="B79"/>
      <c r="L79" t="s">
        <v>22</v>
      </c>
    </row>
    <row r="80" spans="2:23" x14ac:dyDescent="0.25">
      <c r="B80"/>
      <c r="L80" t="s">
        <v>23</v>
      </c>
    </row>
    <row r="81" spans="2:12" x14ac:dyDescent="0.25">
      <c r="B81"/>
      <c r="K81" t="s">
        <v>8</v>
      </c>
      <c r="L81">
        <v>2942</v>
      </c>
    </row>
    <row r="82" spans="2:12" x14ac:dyDescent="0.25">
      <c r="B82"/>
      <c r="K82" t="s">
        <v>7</v>
      </c>
      <c r="L82">
        <v>1886</v>
      </c>
    </row>
    <row r="83" spans="2:12" x14ac:dyDescent="0.25">
      <c r="B83"/>
      <c r="K83" t="s">
        <v>24</v>
      </c>
      <c r="L83">
        <v>2714</v>
      </c>
    </row>
    <row r="84" spans="2:12" x14ac:dyDescent="0.25">
      <c r="B84"/>
      <c r="K84" t="s">
        <v>10</v>
      </c>
      <c r="L84">
        <v>7542</v>
      </c>
    </row>
    <row r="85" spans="2:12" x14ac:dyDescent="0.25">
      <c r="B85"/>
    </row>
    <row r="86" spans="2:12" x14ac:dyDescent="0.25">
      <c r="B86"/>
    </row>
    <row r="87" spans="2:12" x14ac:dyDescent="0.25">
      <c r="B87"/>
    </row>
    <row r="89" spans="2:12" x14ac:dyDescent="0.25">
      <c r="B89" s="49"/>
      <c r="C89" s="8"/>
      <c r="D89" s="8"/>
      <c r="E89" s="8"/>
      <c r="F89" s="8"/>
      <c r="G89" s="8"/>
    </row>
    <row r="92" spans="2:12" x14ac:dyDescent="0.25">
      <c r="F92" s="18"/>
    </row>
  </sheetData>
  <mergeCells count="4">
    <mergeCell ref="B2:J2"/>
    <mergeCell ref="Q66:W66"/>
    <mergeCell ref="B24:J24"/>
    <mergeCell ref="B17:J17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6"/>
  <sheetViews>
    <sheetView showGridLines="0" zoomScale="98" workbookViewId="0">
      <selection activeCell="D5" sqref="D5"/>
    </sheetView>
  </sheetViews>
  <sheetFormatPr defaultRowHeight="12.5" x14ac:dyDescent="0.25"/>
  <cols>
    <col min="2" max="2" width="7" bestFit="1" customWidth="1"/>
    <col min="3" max="3" width="65.26953125" customWidth="1"/>
    <col min="4" max="8" width="11.26953125" bestFit="1" customWidth="1"/>
  </cols>
  <sheetData>
    <row r="2" spans="2:8" ht="13" thickBot="1" x14ac:dyDescent="0.3"/>
    <row r="3" spans="2:8" ht="13.5" thickBot="1" x14ac:dyDescent="0.35">
      <c r="B3" s="96" t="s">
        <v>11</v>
      </c>
      <c r="C3" s="97"/>
      <c r="D3" s="97"/>
      <c r="E3" s="97"/>
      <c r="F3" s="97"/>
      <c r="G3" s="97"/>
      <c r="H3" s="98"/>
    </row>
    <row r="4" spans="2:8" ht="13" x14ac:dyDescent="0.3">
      <c r="B4" s="2" t="s">
        <v>1</v>
      </c>
      <c r="C4" s="3" t="s">
        <v>4</v>
      </c>
      <c r="D4" s="1" t="s">
        <v>16</v>
      </c>
      <c r="E4" s="1" t="s">
        <v>17</v>
      </c>
      <c r="F4" s="1" t="s">
        <v>18</v>
      </c>
      <c r="G4" s="1" t="s">
        <v>19</v>
      </c>
      <c r="H4" s="51" t="s">
        <v>20</v>
      </c>
    </row>
    <row r="5" spans="2:8" ht="13" x14ac:dyDescent="0.3">
      <c r="B5" s="50">
        <v>1</v>
      </c>
      <c r="C5" s="15" t="s">
        <v>15</v>
      </c>
      <c r="D5" s="16">
        <f ca="1">SP_Wheeling!F14</f>
        <v>5081.5988969871241</v>
      </c>
      <c r="E5" s="16">
        <f ca="1">SP_Wheeling!G14</f>
        <v>5856.4397308794923</v>
      </c>
      <c r="F5" s="16">
        <f ca="1">SP_Wheeling!H14</f>
        <v>7557.4633847554032</v>
      </c>
      <c r="G5" s="16">
        <f ca="1">SP_Wheeling!I14</f>
        <v>8758.3998557617779</v>
      </c>
      <c r="H5" s="16">
        <f ca="1">SP_Wheeling!J14</f>
        <v>10032.978070343437</v>
      </c>
    </row>
    <row r="6" spans="2:8" ht="13" thickBot="1" x14ac:dyDescent="0.3">
      <c r="B6" s="41">
        <v>2</v>
      </c>
      <c r="C6" s="84" t="s">
        <v>38</v>
      </c>
      <c r="D6" s="56">
        <f ca="1">SP_Wheeling!F26</f>
        <v>395.06516837455325</v>
      </c>
      <c r="E6" s="56">
        <f ca="1">SP_Wheeling!G26</f>
        <v>426.79241491434612</v>
      </c>
      <c r="F6" s="56">
        <f ca="1">SP_Wheeling!H26</f>
        <v>515.97711386178048</v>
      </c>
      <c r="G6" s="56">
        <f ca="1">SP_Wheeling!I26</f>
        <v>559.98082141259511</v>
      </c>
      <c r="H6" s="57">
        <f ca="1">SP_Wheeling!J26</f>
        <v>600.42940521533455</v>
      </c>
    </row>
  </sheetData>
  <mergeCells count="1">
    <mergeCell ref="B3:H3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SP_Wheeling</vt:lpstr>
      <vt:lpstr>Presentation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Majhi, Arun</cp:lastModifiedBy>
  <dcterms:created xsi:type="dcterms:W3CDTF">2018-12-01T09:31:41Z</dcterms:created>
  <dcterms:modified xsi:type="dcterms:W3CDTF">2024-08-13T14:34:14Z</dcterms:modified>
</cp:coreProperties>
</file>