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https://kpmgindia365-my.sharepoint.com/personal/arunmajhi1_kpmg_com/Documents/0. My KPMG Projects/35. Telanga Power Utilities/ARR Filing/@Final Models_Writeup_Affidavit_RSB/Additional Information - Distribution ARR/Version 1/"/>
    </mc:Choice>
  </mc:AlternateContent>
  <xr:revisionPtr revIDLastSave="387" documentId="11_4C9ED6371658085FBA28DB83675A8B8A8D96EDB2" xr6:coauthVersionLast="47" xr6:coauthVersionMax="47" xr10:uidLastSave="{6B58ACED-7D47-4D43-AE44-8C784DB7AD49}"/>
  <bookViews>
    <workbookView xWindow="-110" yWindow="-110" windowWidth="19420" windowHeight="10300" tabRatio="739" activeTab="2" xr2:uid="{00000000-000D-0000-FFFF-FFFF00000000}"/>
  </bookViews>
  <sheets>
    <sheet name="Instruction sheet" sheetId="3" r:id="rId1"/>
    <sheet name="O&amp;M Projections New Methodo (2)" sheetId="29" state="hidden" r:id="rId2"/>
    <sheet name="O&amp;M Projections New Methodology" sheetId="28" r:id="rId3"/>
    <sheet name="O&amp;M cost projections" sheetId="2" state="hidden" r:id="rId4"/>
    <sheet name="Escalation method" sheetId="15" state="hidden" r:id="rId5"/>
    <sheet name="Sales Method" sheetId="23" state="hidden" r:id="rId6"/>
    <sheet name="Inflation rates" sheetId="17" r:id="rId7"/>
    <sheet name="Revised Norms method" sheetId="14" state="hidden" r:id="rId8"/>
    <sheet name="R&amp;M Cost" sheetId="26" state="hidden" r:id="rId9"/>
    <sheet name="Network elements - Projected" sheetId="22" state="hidden" r:id="rId10"/>
    <sheet name="Network element - actuals" sheetId="12" state="hidden" r:id="rId11"/>
    <sheet name="Inflation for CAPEX" sheetId="25" state="hidden" r:id="rId12"/>
    <sheet name="Total DTR projections" sheetId="5" state="hidden" r:id="rId13"/>
    <sheet name="DTR Projections_Non Agri" sheetId="6" state="hidden" r:id="rId14"/>
    <sheet name="DTR Projections_Agri" sheetId="7" state="hidden" r:id="rId15"/>
    <sheet name="Network length summary" sheetId="8" state="hidden" r:id="rId16"/>
    <sheet name="Updated_DISCOM_Summary" sheetId="27" state="hidden" r:id="rId17"/>
    <sheet name="Updated summary - SS &amp; Feeders" sheetId="9" state="hidden" r:id="rId18"/>
    <sheet name="Consumer data projections" sheetId="13" state="hidden" r:id="rId19"/>
    <sheet name="Provisional O&amp;M cost FY 18-19" sheetId="19" state="hidden" r:id="rId20"/>
    <sheet name="4th CP GFA - Actuals " sheetId="10" r:id="rId21"/>
    <sheet name="GFA Projections" sheetId="21" r:id="rId22"/>
    <sheet name="tables for presenattion" sheetId="24" state="hidden" r:id="rId23"/>
  </sheets>
  <externalReferences>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s>
  <definedNames>
    <definedName name="___________LD4">[1]DLC!$AH$32:$BE$8180</definedName>
    <definedName name="___________LD5">[1]DLC!$GR$53:$HK$8180</definedName>
    <definedName name="___________LD6">[1]DLC!$GR$69:$HL$8180</definedName>
    <definedName name="___________SH2">'[2]Executive Summary -Thermal'!$A$4:$H$157</definedName>
    <definedName name="___________SH3">'[2]Executive Summary -Thermal'!$A$4:$H$136</definedName>
    <definedName name="___________SH4">'[2]Executive Summary -Thermal'!$A$4:$H$96</definedName>
    <definedName name="___________SH5">'[2]Executive Summary -Thermal'!$A$4:$H$96</definedName>
    <definedName name="___________SH6">'[2]Executive Summary -Thermal'!$A$4:$H$95</definedName>
    <definedName name="___________SH7">'[2]Executive Summary -Thermal'!$A$4:$H$163</definedName>
    <definedName name="___________SH8">'[2]Executive Summary -Thermal'!$A$4:$H$133</definedName>
    <definedName name="___________SH9">'[2]Executive Summary -Thermal'!$A$4:$H$194</definedName>
    <definedName name="__________LD4">[1]DLC!$AH$32:$BE$8180</definedName>
    <definedName name="__________LD5">[1]DLC!$GR$53:$HK$8180</definedName>
    <definedName name="__________LD6">[1]DLC!$GR$69:$HL$8180</definedName>
    <definedName name="__________SH2">'[2]Executive Summary -Thermal'!$A$4:$H$157</definedName>
    <definedName name="__________SH3">'[2]Executive Summary -Thermal'!$A$4:$H$136</definedName>
    <definedName name="__________SH4">'[2]Executive Summary -Thermal'!$A$4:$H$96</definedName>
    <definedName name="__________SH5">'[2]Executive Summary -Thermal'!$A$4:$H$96</definedName>
    <definedName name="__________SH6">'[2]Executive Summary -Thermal'!$A$4:$H$95</definedName>
    <definedName name="__________SH7">'[2]Executive Summary -Thermal'!$A$4:$H$163</definedName>
    <definedName name="__________SH8">'[2]Executive Summary -Thermal'!$A$4:$H$133</definedName>
    <definedName name="__________SH9">'[2]Executive Summary -Thermal'!$A$4:$H$194</definedName>
    <definedName name="_________LD4">[1]DLC!$AH$32:$BE$8180</definedName>
    <definedName name="_________LD5">[1]DLC!$GR$53:$HK$8180</definedName>
    <definedName name="_________LD6">[1]DLC!$GR$69:$HL$8180</definedName>
    <definedName name="_________SH2">'[2]Executive Summary -Thermal'!$A$4:$H$157</definedName>
    <definedName name="_________SH3">'[2]Executive Summary -Thermal'!$A$4:$H$136</definedName>
    <definedName name="_________SH4">'[2]Executive Summary -Thermal'!$A$4:$H$96</definedName>
    <definedName name="_________SH5">'[2]Executive Summary -Thermal'!$A$4:$H$96</definedName>
    <definedName name="_________SH6">'[2]Executive Summary -Thermal'!$A$4:$H$95</definedName>
    <definedName name="_________SH7">'[2]Executive Summary -Thermal'!$A$4:$H$163</definedName>
    <definedName name="_________SH8">'[2]Executive Summary -Thermal'!$A$4:$H$133</definedName>
    <definedName name="_________SH9">'[2]Executive Summary -Thermal'!$A$4:$H$194</definedName>
    <definedName name="________LD4">[1]DLC!$AH$32:$BE$8180</definedName>
    <definedName name="________LD5">[1]DLC!$GR$53:$HK$8180</definedName>
    <definedName name="________LD6">[1]DLC!$GR$69:$HL$8180</definedName>
    <definedName name="________SH2">'[2]Executive Summary -Thermal'!$A$4:$H$157</definedName>
    <definedName name="________SH3">'[2]Executive Summary -Thermal'!$A$4:$H$136</definedName>
    <definedName name="________SH4">'[2]Executive Summary -Thermal'!$A$4:$H$96</definedName>
    <definedName name="________SH5">'[2]Executive Summary -Thermal'!$A$4:$H$96</definedName>
    <definedName name="________SH6">'[2]Executive Summary -Thermal'!$A$4:$H$95</definedName>
    <definedName name="________SH7">'[2]Executive Summary -Thermal'!$A$4:$H$163</definedName>
    <definedName name="________SH8">'[2]Executive Summary -Thermal'!$A$4:$H$133</definedName>
    <definedName name="________SH9">'[2]Executive Summary -Thermal'!$A$4:$H$194</definedName>
    <definedName name="_______LD4">[1]DLC!$AH$32:$BE$8180</definedName>
    <definedName name="_______LD5">[1]DLC!$GR$53:$HK$8180</definedName>
    <definedName name="_______LD6">[1]DLC!$GR$69:$HL$8180</definedName>
    <definedName name="_______SH2">'[2]Executive Summary -Thermal'!$A$4:$H$157</definedName>
    <definedName name="_______SH3">'[2]Executive Summary -Thermal'!$A$4:$H$136</definedName>
    <definedName name="_______SH4">'[2]Executive Summary -Thermal'!$A$4:$H$96</definedName>
    <definedName name="_______SH5">'[2]Executive Summary -Thermal'!$A$4:$H$96</definedName>
    <definedName name="_______SH6">'[2]Executive Summary -Thermal'!$A$4:$H$95</definedName>
    <definedName name="_______SH7">'[2]Executive Summary -Thermal'!$A$4:$H$163</definedName>
    <definedName name="_______SH8">'[2]Executive Summary -Thermal'!$A$4:$H$133</definedName>
    <definedName name="_______SH9">'[2]Executive Summary -Thermal'!$A$4:$H$194</definedName>
    <definedName name="______LD4">[1]DLC!$AH$32:$BE$8180</definedName>
    <definedName name="______LD5">[1]DLC!$GR$53:$HK$8180</definedName>
    <definedName name="______LD6">[1]DLC!$GR$69:$HL$8180</definedName>
    <definedName name="______SH2">'[2]Executive Summary -Thermal'!$A$4:$H$157</definedName>
    <definedName name="______SH3">'[2]Executive Summary -Thermal'!$A$4:$H$136</definedName>
    <definedName name="______SH4">'[2]Executive Summary -Thermal'!$A$4:$H$96</definedName>
    <definedName name="______SH5">'[2]Executive Summary -Thermal'!$A$4:$H$96</definedName>
    <definedName name="______SH6">'[2]Executive Summary -Thermal'!$A$4:$H$95</definedName>
    <definedName name="______SH7">'[2]Executive Summary -Thermal'!$A$4:$H$163</definedName>
    <definedName name="______SH8">'[2]Executive Summary -Thermal'!$A$4:$H$133</definedName>
    <definedName name="______SH9">'[2]Executive Summary -Thermal'!$A$4:$H$194</definedName>
    <definedName name="_____LD4">[1]DLC!$AH$32:$BE$8180</definedName>
    <definedName name="_____LD5">[1]DLC!$GR$53:$HK$8180</definedName>
    <definedName name="_____LD6">[1]DLC!$GR$69:$HL$8180</definedName>
    <definedName name="_____SH2">'[2]Executive Summary -Thermal'!$A$4:$H$157</definedName>
    <definedName name="_____SH3">'[2]Executive Summary -Thermal'!$A$4:$H$136</definedName>
    <definedName name="_____SH4">'[2]Executive Summary -Thermal'!$A$4:$H$96</definedName>
    <definedName name="_____SH5">'[2]Executive Summary -Thermal'!$A$4:$H$96</definedName>
    <definedName name="_____SH6">'[2]Executive Summary -Thermal'!$A$4:$H$95</definedName>
    <definedName name="_____SH7">'[2]Executive Summary -Thermal'!$A$4:$H$163</definedName>
    <definedName name="_____SH8">'[2]Executive Summary -Thermal'!$A$4:$H$133</definedName>
    <definedName name="_____SH9">'[2]Executive Summary -Thermal'!$A$4:$H$194</definedName>
    <definedName name="____A1000000">#REF!</definedName>
    <definedName name="____Apr02">[3]Newabstract!#REF!</definedName>
    <definedName name="____Apr03">[3]Newabstract!#REF!</definedName>
    <definedName name="____Apr04">[3]Newabstract!#REF!</definedName>
    <definedName name="____Apr05">[3]Newabstract!#REF!</definedName>
    <definedName name="____Apr06">[3]Newabstract!#REF!</definedName>
    <definedName name="____Apr07">[3]Newabstract!#REF!</definedName>
    <definedName name="____Apr08">[3]Newabstract!#REF!</definedName>
    <definedName name="____Apr09">[3]Newabstract!#REF!</definedName>
    <definedName name="____Apr10">[3]Newabstract!#REF!</definedName>
    <definedName name="____Apr11">[3]Newabstract!#REF!</definedName>
    <definedName name="____Apr13">[3]Newabstract!#REF!</definedName>
    <definedName name="____Apr14">[3]Newabstract!#REF!</definedName>
    <definedName name="____Apr15">[3]Newabstract!#REF!</definedName>
    <definedName name="____Apr16">[3]Newabstract!#REF!</definedName>
    <definedName name="____Apr17">[3]Newabstract!#REF!</definedName>
    <definedName name="____Apr20">[3]Newabstract!#REF!</definedName>
    <definedName name="____Apr21">[3]Newabstract!#REF!</definedName>
    <definedName name="____Apr22">[3]Newabstract!#REF!</definedName>
    <definedName name="____Apr23">[3]Newabstract!#REF!</definedName>
    <definedName name="____Apr24">[3]Newabstract!#REF!</definedName>
    <definedName name="____Apr27">[3]Newabstract!#REF!</definedName>
    <definedName name="____Apr28">[3]Newabstract!#REF!</definedName>
    <definedName name="____Apr29">[3]Newabstract!#REF!</definedName>
    <definedName name="____Apr30">[3]Newabstract!#REF!</definedName>
    <definedName name="____BSD1">#REF!</definedName>
    <definedName name="____BSD2">#REF!</definedName>
    <definedName name="____DAT12">[4]Sheet1!#REF!</definedName>
    <definedName name="____DAT13">[4]Sheet1!#REF!</definedName>
    <definedName name="____DAT15">[4]Sheet1!#REF!</definedName>
    <definedName name="____DAT16">[4]Sheet1!#REF!</definedName>
    <definedName name="____DAT17">[4]Sheet1!#REF!</definedName>
    <definedName name="____DAT18">[4]Sheet1!#REF!</definedName>
    <definedName name="____DAT19">[4]Sheet1!#REF!</definedName>
    <definedName name="____dd1" localSheetId="1" hidden="1">{"pl_t&amp;d",#N/A,FALSE,"p&amp;l_t&amp;D_01_02 (2)"}</definedName>
    <definedName name="____dd1" localSheetId="2" hidden="1">{"pl_t&amp;d",#N/A,FALSE,"p&amp;l_t&amp;D_01_02 (2)"}</definedName>
    <definedName name="____dd1" hidden="1">{"pl_t&amp;d",#N/A,FALSE,"p&amp;l_t&amp;D_01_02 (2)"}</definedName>
    <definedName name="____dem2" localSheetId="1" hidden="1">{"pl_t&amp;d",#N/A,FALSE,"p&amp;l_t&amp;D_01_02 (2)"}</definedName>
    <definedName name="____dem2" localSheetId="2" hidden="1">{"pl_t&amp;d",#N/A,FALSE,"p&amp;l_t&amp;D_01_02 (2)"}</definedName>
    <definedName name="____dem2" hidden="1">{"pl_t&amp;d",#N/A,FALSE,"p&amp;l_t&amp;D_01_02 (2)"}</definedName>
    <definedName name="____dem3" localSheetId="1" hidden="1">{"pl_t&amp;d",#N/A,FALSE,"p&amp;l_t&amp;D_01_02 (2)"}</definedName>
    <definedName name="____dem3" localSheetId="2" hidden="1">{"pl_t&amp;d",#N/A,FALSE,"p&amp;l_t&amp;D_01_02 (2)"}</definedName>
    <definedName name="____dem3" hidden="1">{"pl_t&amp;d",#N/A,FALSE,"p&amp;l_t&amp;D_01_02 (2)"}</definedName>
    <definedName name="____den8" localSheetId="1" hidden="1">{"pl_t&amp;d",#N/A,FALSE,"p&amp;l_t&amp;D_01_02 (2)"}</definedName>
    <definedName name="____den8" localSheetId="2" hidden="1">{"pl_t&amp;d",#N/A,FALSE,"p&amp;l_t&amp;D_01_02 (2)"}</definedName>
    <definedName name="____den8" hidden="1">{"pl_t&amp;d",#N/A,FALSE,"p&amp;l_t&amp;D_01_02 (2)"}</definedName>
    <definedName name="____IED1">#REF!</definedName>
    <definedName name="____IED2">#REF!</definedName>
    <definedName name="____LD4">[1]DLC!$AH$32:$BE$8180</definedName>
    <definedName name="____LD5">[1]DLC!$GR$53:$HK$8180</definedName>
    <definedName name="____LD6">[1]DLC!$GR$69:$HL$8180</definedName>
    <definedName name="____Mar06">[3]Newabstract!#REF!</definedName>
    <definedName name="____Mar09">[3]Newabstract!#REF!</definedName>
    <definedName name="____Mar10">[3]Newabstract!#REF!</definedName>
    <definedName name="____Mar11">[3]Newabstract!#REF!</definedName>
    <definedName name="____Mar12">[3]Newabstract!#REF!</definedName>
    <definedName name="____Mar13">[3]Newabstract!#REF!</definedName>
    <definedName name="____Mar16">[3]Newabstract!#REF!</definedName>
    <definedName name="____Mar17">[3]Newabstract!#REF!</definedName>
    <definedName name="____Mar18">[3]Newabstract!#REF!</definedName>
    <definedName name="____Mar19">[3]Newabstract!#REF!</definedName>
    <definedName name="____Mar20">[3]Newabstract!#REF!</definedName>
    <definedName name="____Mar23">[3]Newabstract!#REF!</definedName>
    <definedName name="____Mar24">[3]Newabstract!#REF!</definedName>
    <definedName name="____Mar25">[3]Newabstract!#REF!</definedName>
    <definedName name="____Mar26">[3]Newabstract!#REF!</definedName>
    <definedName name="____Mar27">[3]Newabstract!#REF!</definedName>
    <definedName name="____Mar28">[3]Newabstract!#REF!</definedName>
    <definedName name="____Mar30">[3]Newabstract!#REF!</definedName>
    <definedName name="____Mar31">[3]Newabstract!#REF!</definedName>
    <definedName name="____s1" localSheetId="1" hidden="1">{"pl_t&amp;d",#N/A,FALSE,"p&amp;l_t&amp;D_01_02 (2)"}</definedName>
    <definedName name="____s1" localSheetId="2" hidden="1">{"pl_t&amp;d",#N/A,FALSE,"p&amp;l_t&amp;D_01_02 (2)"}</definedName>
    <definedName name="____s1" hidden="1">{"pl_t&amp;d",#N/A,FALSE,"p&amp;l_t&amp;D_01_02 (2)"}</definedName>
    <definedName name="____SH2">'[2]Executive Summary -Thermal'!$A$4:$H$157</definedName>
    <definedName name="____SH3">'[2]Executive Summary -Thermal'!$A$4:$H$136</definedName>
    <definedName name="____SH4">'[2]Executive Summary -Thermal'!$A$4:$H$96</definedName>
    <definedName name="____SH5">'[2]Executive Summary -Thermal'!$A$4:$H$96</definedName>
    <definedName name="____SH6">'[2]Executive Summary -Thermal'!$A$4:$H$95</definedName>
    <definedName name="____SH7">'[2]Executive Summary -Thermal'!$A$4:$H$163</definedName>
    <definedName name="____SH8">'[2]Executive Summary -Thermal'!$A$4:$H$133</definedName>
    <definedName name="____SH9">'[2]Executive Summary -Thermal'!$A$4:$H$194</definedName>
    <definedName name="___A1000000">#REF!</definedName>
    <definedName name="___Apr02">[3]Newabstract!#REF!</definedName>
    <definedName name="___Apr03">[3]Newabstract!#REF!</definedName>
    <definedName name="___Apr04">[3]Newabstract!#REF!</definedName>
    <definedName name="___Apr05">[3]Newabstract!#REF!</definedName>
    <definedName name="___Apr06">[3]Newabstract!#REF!</definedName>
    <definedName name="___Apr07">[3]Newabstract!#REF!</definedName>
    <definedName name="___Apr08">[3]Newabstract!#REF!</definedName>
    <definedName name="___Apr09">[3]Newabstract!#REF!</definedName>
    <definedName name="___Apr10">[3]Newabstract!#REF!</definedName>
    <definedName name="___Apr11">[3]Newabstract!#REF!</definedName>
    <definedName name="___Apr13">[3]Newabstract!#REF!</definedName>
    <definedName name="___Apr14">[3]Newabstract!#REF!</definedName>
    <definedName name="___Apr15">[3]Newabstract!#REF!</definedName>
    <definedName name="___Apr16">[3]Newabstract!#REF!</definedName>
    <definedName name="___Apr17">[3]Newabstract!#REF!</definedName>
    <definedName name="___Apr20">[3]Newabstract!#REF!</definedName>
    <definedName name="___Apr21">[3]Newabstract!#REF!</definedName>
    <definedName name="___Apr22">[3]Newabstract!#REF!</definedName>
    <definedName name="___Apr23">[3]Newabstract!#REF!</definedName>
    <definedName name="___Apr24">[3]Newabstract!#REF!</definedName>
    <definedName name="___Apr27">[3]Newabstract!#REF!</definedName>
    <definedName name="___Apr28">[3]Newabstract!#REF!</definedName>
    <definedName name="___Apr29">[3]Newabstract!#REF!</definedName>
    <definedName name="___Apr30">[3]Newabstract!#REF!</definedName>
    <definedName name="___BSD1">#REF!</definedName>
    <definedName name="___BSD2">#REF!</definedName>
    <definedName name="___DAT12">[4]Sheet1!#REF!</definedName>
    <definedName name="___DAT13">[4]Sheet1!#REF!</definedName>
    <definedName name="___DAT15">[4]Sheet1!#REF!</definedName>
    <definedName name="___DAT16">[4]Sheet1!#REF!</definedName>
    <definedName name="___DAT17">[4]Sheet1!#REF!</definedName>
    <definedName name="___DAT18">[4]Sheet1!#REF!</definedName>
    <definedName name="___DAT19">[4]Sheet1!#REF!</definedName>
    <definedName name="___dd1" localSheetId="1" hidden="1">{"pl_t&amp;d",#N/A,FALSE,"p&amp;l_t&amp;D_01_02 (2)"}</definedName>
    <definedName name="___dd1" localSheetId="2" hidden="1">{"pl_t&amp;d",#N/A,FALSE,"p&amp;l_t&amp;D_01_02 (2)"}</definedName>
    <definedName name="___dd1" hidden="1">{"pl_t&amp;d",#N/A,FALSE,"p&amp;l_t&amp;D_01_02 (2)"}</definedName>
    <definedName name="___dem2" localSheetId="1" hidden="1">{"pl_t&amp;d",#N/A,FALSE,"p&amp;l_t&amp;D_01_02 (2)"}</definedName>
    <definedName name="___dem2" localSheetId="2" hidden="1">{"pl_t&amp;d",#N/A,FALSE,"p&amp;l_t&amp;D_01_02 (2)"}</definedName>
    <definedName name="___dem2" hidden="1">{"pl_t&amp;d",#N/A,FALSE,"p&amp;l_t&amp;D_01_02 (2)"}</definedName>
    <definedName name="___dem3" localSheetId="1" hidden="1">{"pl_t&amp;d",#N/A,FALSE,"p&amp;l_t&amp;D_01_02 (2)"}</definedName>
    <definedName name="___dem3" localSheetId="2" hidden="1">{"pl_t&amp;d",#N/A,FALSE,"p&amp;l_t&amp;D_01_02 (2)"}</definedName>
    <definedName name="___dem3" hidden="1">{"pl_t&amp;d",#N/A,FALSE,"p&amp;l_t&amp;D_01_02 (2)"}</definedName>
    <definedName name="___den8" localSheetId="1" hidden="1">{"pl_t&amp;d",#N/A,FALSE,"p&amp;l_t&amp;D_01_02 (2)"}</definedName>
    <definedName name="___den8" localSheetId="2" hidden="1">{"pl_t&amp;d",#N/A,FALSE,"p&amp;l_t&amp;D_01_02 (2)"}</definedName>
    <definedName name="___den8" hidden="1">{"pl_t&amp;d",#N/A,FALSE,"p&amp;l_t&amp;D_01_02 (2)"}</definedName>
    <definedName name="___IED1">#REF!</definedName>
    <definedName name="___IED2">#REF!</definedName>
    <definedName name="___LD4">[1]DLC!$AH$32:$BE$8180</definedName>
    <definedName name="___LD5">[1]DLC!$GR$53:$HK$8180</definedName>
    <definedName name="___LD6">[1]DLC!$GR$69:$HL$8180</definedName>
    <definedName name="___Mar06">[3]Newabstract!#REF!</definedName>
    <definedName name="___Mar09">[3]Newabstract!#REF!</definedName>
    <definedName name="___Mar10">[3]Newabstract!#REF!</definedName>
    <definedName name="___Mar11">[3]Newabstract!#REF!</definedName>
    <definedName name="___Mar12">[3]Newabstract!#REF!</definedName>
    <definedName name="___Mar13">[3]Newabstract!#REF!</definedName>
    <definedName name="___Mar16">[3]Newabstract!#REF!</definedName>
    <definedName name="___Mar17">[3]Newabstract!#REF!</definedName>
    <definedName name="___Mar18">[3]Newabstract!#REF!</definedName>
    <definedName name="___Mar19">[3]Newabstract!#REF!</definedName>
    <definedName name="___Mar20">[3]Newabstract!#REF!</definedName>
    <definedName name="___Mar23">[3]Newabstract!#REF!</definedName>
    <definedName name="___Mar24">[3]Newabstract!#REF!</definedName>
    <definedName name="___Mar25">[3]Newabstract!#REF!</definedName>
    <definedName name="___Mar26">[3]Newabstract!#REF!</definedName>
    <definedName name="___Mar27">[3]Newabstract!#REF!</definedName>
    <definedName name="___Mar28">[3]Newabstract!#REF!</definedName>
    <definedName name="___Mar30">[3]Newabstract!#REF!</definedName>
    <definedName name="___Mar31">[3]Newabstract!#REF!</definedName>
    <definedName name="___Oct02">'[5]MO EY'!$AQ$11:$AV$45</definedName>
    <definedName name="___s1" localSheetId="1" hidden="1">{"pl_t&amp;d",#N/A,FALSE,"p&amp;l_t&amp;D_01_02 (2)"}</definedName>
    <definedName name="___s1" localSheetId="2" hidden="1">{"pl_t&amp;d",#N/A,FALSE,"p&amp;l_t&amp;D_01_02 (2)"}</definedName>
    <definedName name="___s1" hidden="1">{"pl_t&amp;d",#N/A,FALSE,"p&amp;l_t&amp;D_01_02 (2)"}</definedName>
    <definedName name="___SH11">'[2]Executive Summary -Thermal'!$A$4:$H$167</definedName>
    <definedName name="___SH2">'[2]Executive Summary -Thermal'!$A$4:$H$157</definedName>
    <definedName name="___SH3">'[2]Executive Summary -Thermal'!$A$4:$H$136</definedName>
    <definedName name="___SH4">'[2]Executive Summary -Thermal'!$A$4:$H$96</definedName>
    <definedName name="___SH5">'[2]Executive Summary -Thermal'!$A$4:$H$96</definedName>
    <definedName name="___SH6">'[2]Executive Summary -Thermal'!$A$4:$H$95</definedName>
    <definedName name="___SH7">'[2]Executive Summary -Thermal'!$A$4:$H$163</definedName>
    <definedName name="___SH8">'[2]Executive Summary -Thermal'!$A$4:$H$133</definedName>
    <definedName name="___SH9">'[2]Executive Summary -Thermal'!$A$4:$H$194</definedName>
    <definedName name="__123Graph_AAGRLPUMP" hidden="1">'[6]agl-pump-sets'!$C$8:$C$31</definedName>
    <definedName name="__123Graph_AENERGY" hidden="1">[6]EG!$F$6:$F$36</definedName>
    <definedName name="__123Graph_AIND_PUMPA" hidden="1">'[6]pump-sets(AI)'!$C$6:$C$31</definedName>
    <definedName name="__123Graph_AIRRI" hidden="1">'[6]pump-sets(AI)'!$C$41:$C$61</definedName>
    <definedName name="__123Graph_AIRRIA" hidden="1">'[6]pump-sets(AI)'!$C$41:$C$61</definedName>
    <definedName name="__123Graph_APERCAP" hidden="1">'[6]per-capita'!$C$8:$C$36</definedName>
    <definedName name="__123Graph_ATOWNS" hidden="1">'[6]towns&amp;villages'!$D$9:$D$33</definedName>
    <definedName name="__123Graph_B" hidden="1">[6]EG!$B$6:$B$36</definedName>
    <definedName name="__123Graph_BENERGY" hidden="1">[6]EG!$B$6:$B$36</definedName>
    <definedName name="__123Graph_BTOWNS" hidden="1">'[6]towns&amp;villages'!$C$9:$C$33</definedName>
    <definedName name="__123Graph_CENERGY" hidden="1">[6]EG!$C$6:$C$36</definedName>
    <definedName name="__123Graph_CTOWNS" hidden="1">'[6]towns&amp;villages'!$E$9:$E$33</definedName>
    <definedName name="__123Graph_DENERGY" hidden="1">[6]EG!$G$6:$G$36</definedName>
    <definedName name="__123Graph_LBL_A" hidden="1">'[6]per-capita'!$C$8:$C$36</definedName>
    <definedName name="__123Graph_LBL_APERCAP" hidden="1">'[6]per-capita'!$C$8:$C$36</definedName>
    <definedName name="__123Graph_XAGRLPUMP" hidden="1">'[6]agl-pump-sets'!$B$8:$B$31</definedName>
    <definedName name="__123Graph_XENERGY" hidden="1">[6]EG!$A$6:$A$36</definedName>
    <definedName name="__123Graph_XIND_PUMPA" hidden="1">'[6]pump-sets(AI)'!$B$6:$B$31</definedName>
    <definedName name="__123Graph_XIRRI" hidden="1">'[6]pump-sets(AI)'!$B$41:$B$61</definedName>
    <definedName name="__123Graph_XIRRIA" hidden="1">'[6]pump-sets(AI)'!$B$41:$B$61</definedName>
    <definedName name="__123Graph_XPERCAP" hidden="1">'[6]per-capita'!$B$8:$B$40</definedName>
    <definedName name="__123Graph_XTOWNS" hidden="1">'[6]towns&amp;villages'!$B$9:$B$33</definedName>
    <definedName name="__A1000000">#REF!</definedName>
    <definedName name="__aa1" localSheetId="1" hidden="1">{"pl_t&amp;d",#N/A,FALSE,"p&amp;l_t&amp;D_01_02 (2)"}</definedName>
    <definedName name="__aa1" localSheetId="2" hidden="1">{"pl_t&amp;d",#N/A,FALSE,"p&amp;l_t&amp;D_01_02 (2)"}</definedName>
    <definedName name="__aa1" hidden="1">{"pl_t&amp;d",#N/A,FALSE,"p&amp;l_t&amp;D_01_02 (2)"}</definedName>
    <definedName name="__Apr02">[3]Newabstract!#REF!</definedName>
    <definedName name="__Apr03">[3]Newabstract!#REF!</definedName>
    <definedName name="__Apr04">[3]Newabstract!#REF!</definedName>
    <definedName name="__Apr05">[3]Newabstract!#REF!</definedName>
    <definedName name="__Apr06">[3]Newabstract!#REF!</definedName>
    <definedName name="__Apr07">[3]Newabstract!#REF!</definedName>
    <definedName name="__Apr08">[3]Newabstract!#REF!</definedName>
    <definedName name="__Apr09">[3]Newabstract!#REF!</definedName>
    <definedName name="__Apr10">[3]Newabstract!#REF!</definedName>
    <definedName name="__Apr11">[3]Newabstract!#REF!</definedName>
    <definedName name="__Apr13">[3]Newabstract!#REF!</definedName>
    <definedName name="__Apr14">[3]Newabstract!#REF!</definedName>
    <definedName name="__Apr15">[3]Newabstract!#REF!</definedName>
    <definedName name="__Apr16">[3]Newabstract!#REF!</definedName>
    <definedName name="__Apr17">[3]Newabstract!#REF!</definedName>
    <definedName name="__Apr20">[3]Newabstract!#REF!</definedName>
    <definedName name="__Apr21">[3]Newabstract!#REF!</definedName>
    <definedName name="__Apr22">[3]Newabstract!#REF!</definedName>
    <definedName name="__Apr23">[3]Newabstract!#REF!</definedName>
    <definedName name="__Apr24">[3]Newabstract!#REF!</definedName>
    <definedName name="__Apr27">[3]Newabstract!#REF!</definedName>
    <definedName name="__Apr28">[3]Newabstract!#REF!</definedName>
    <definedName name="__Apr29">[3]Newabstract!#REF!</definedName>
    <definedName name="__Apr30">[3]Newabstract!#REF!</definedName>
    <definedName name="__B1" localSheetId="1" hidden="1">{"pl_t&amp;d",#N/A,FALSE,"p&amp;l_t&amp;D_01_02 (2)"}</definedName>
    <definedName name="__B1" localSheetId="2" hidden="1">{"pl_t&amp;d",#N/A,FALSE,"p&amp;l_t&amp;D_01_02 (2)"}</definedName>
    <definedName name="__B1" hidden="1">{"pl_t&amp;d",#N/A,FALSE,"p&amp;l_t&amp;D_01_02 (2)"}</definedName>
    <definedName name="__BSD1">#REF!</definedName>
    <definedName name="__BSD2">#REF!</definedName>
    <definedName name="__DAT12">[4]Sheet1!#REF!</definedName>
    <definedName name="__DAT13">[4]Sheet1!#REF!</definedName>
    <definedName name="__DAT15">[4]Sheet1!#REF!</definedName>
    <definedName name="__DAT16">[4]Sheet1!#REF!</definedName>
    <definedName name="__DAT17">[4]Sheet1!#REF!</definedName>
    <definedName name="__DAT18">[4]Sheet1!#REF!</definedName>
    <definedName name="__DAT19">[4]Sheet1!#REF!</definedName>
    <definedName name="__dd1" localSheetId="1" hidden="1">{"pl_t&amp;d",#N/A,FALSE,"p&amp;l_t&amp;D_01_02 (2)"}</definedName>
    <definedName name="__dd1" localSheetId="2" hidden="1">{"pl_t&amp;d",#N/A,FALSE,"p&amp;l_t&amp;D_01_02 (2)"}</definedName>
    <definedName name="__dd1" hidden="1">{"pl_t&amp;d",#N/A,FALSE,"p&amp;l_t&amp;D_01_02 (2)"}</definedName>
    <definedName name="__dem2" localSheetId="1" hidden="1">{"pl_t&amp;d",#N/A,FALSE,"p&amp;l_t&amp;D_01_02 (2)"}</definedName>
    <definedName name="__dem2" localSheetId="2" hidden="1">{"pl_t&amp;d",#N/A,FALSE,"p&amp;l_t&amp;D_01_02 (2)"}</definedName>
    <definedName name="__dem2" hidden="1">{"pl_t&amp;d",#N/A,FALSE,"p&amp;l_t&amp;D_01_02 (2)"}</definedName>
    <definedName name="__dem3" localSheetId="1" hidden="1">{"pl_t&amp;d",#N/A,FALSE,"p&amp;l_t&amp;D_01_02 (2)"}</definedName>
    <definedName name="__dem3" localSheetId="2" hidden="1">{"pl_t&amp;d",#N/A,FALSE,"p&amp;l_t&amp;D_01_02 (2)"}</definedName>
    <definedName name="__dem3" hidden="1">{"pl_t&amp;d",#N/A,FALSE,"p&amp;l_t&amp;D_01_02 (2)"}</definedName>
    <definedName name="__den8" localSheetId="1" hidden="1">{"pl_t&amp;d",#N/A,FALSE,"p&amp;l_t&amp;D_01_02 (2)"}</definedName>
    <definedName name="__den8" localSheetId="2" hidden="1">{"pl_t&amp;d",#N/A,FALSE,"p&amp;l_t&amp;D_01_02 (2)"}</definedName>
    <definedName name="__den8" hidden="1">{"pl_t&amp;d",#N/A,FALSE,"p&amp;l_t&amp;D_01_02 (2)"}</definedName>
    <definedName name="__IED1">#REF!</definedName>
    <definedName name="__IED2">#REF!</definedName>
    <definedName name="__j3" localSheetId="1" hidden="1">{"pl_t&amp;d",#N/A,FALSE,"p&amp;l_t&amp;D_01_02 (2)"}</definedName>
    <definedName name="__j3" localSheetId="2" hidden="1">{"pl_t&amp;d",#N/A,FALSE,"p&amp;l_t&amp;D_01_02 (2)"}</definedName>
    <definedName name="__j3" hidden="1">{"pl_t&amp;d",#N/A,FALSE,"p&amp;l_t&amp;D_01_02 (2)"}</definedName>
    <definedName name="__j4" localSheetId="1" hidden="1">{"pl_t&amp;d",#N/A,FALSE,"p&amp;l_t&amp;D_01_02 (2)"}</definedName>
    <definedName name="__j4" localSheetId="2" hidden="1">{"pl_t&amp;d",#N/A,FALSE,"p&amp;l_t&amp;D_01_02 (2)"}</definedName>
    <definedName name="__j4" hidden="1">{"pl_t&amp;d",#N/A,FALSE,"p&amp;l_t&amp;D_01_02 (2)"}</definedName>
    <definedName name="__j5" localSheetId="1" hidden="1">{"pl_t&amp;d",#N/A,FALSE,"p&amp;l_t&amp;D_01_02 (2)"}</definedName>
    <definedName name="__j5" localSheetId="2" hidden="1">{"pl_t&amp;d",#N/A,FALSE,"p&amp;l_t&amp;D_01_02 (2)"}</definedName>
    <definedName name="__j5" hidden="1">{"pl_t&amp;d",#N/A,FALSE,"p&amp;l_t&amp;D_01_02 (2)"}</definedName>
    <definedName name="__k1" localSheetId="1" hidden="1">{"pl_t&amp;d",#N/A,FALSE,"p&amp;l_t&amp;D_01_02 (2)"}</definedName>
    <definedName name="__k1" localSheetId="2" hidden="1">{"pl_t&amp;d",#N/A,FALSE,"p&amp;l_t&amp;D_01_02 (2)"}</definedName>
    <definedName name="__k1" hidden="1">{"pl_t&amp;d",#N/A,FALSE,"p&amp;l_t&amp;D_01_02 (2)"}</definedName>
    <definedName name="__LD4">[1]DLC!$AH$32:$BE$8180</definedName>
    <definedName name="__LD5">[1]DLC!$GR$53:$HK$8180</definedName>
    <definedName name="__LD6">[1]DLC!$GR$69:$HL$8180</definedName>
    <definedName name="__Mar06">[3]Newabstract!#REF!</definedName>
    <definedName name="__Mar09">[3]Newabstract!#REF!</definedName>
    <definedName name="__Mar10">[3]Newabstract!#REF!</definedName>
    <definedName name="__Mar11">[3]Newabstract!#REF!</definedName>
    <definedName name="__Mar12">[3]Newabstract!#REF!</definedName>
    <definedName name="__Mar13">[3]Newabstract!#REF!</definedName>
    <definedName name="__Mar16">[3]Newabstract!#REF!</definedName>
    <definedName name="__Mar17">[3]Newabstract!#REF!</definedName>
    <definedName name="__Mar18">[3]Newabstract!#REF!</definedName>
    <definedName name="__Mar19">[3]Newabstract!#REF!</definedName>
    <definedName name="__Mar20">[3]Newabstract!#REF!</definedName>
    <definedName name="__Mar23">[3]Newabstract!#REF!</definedName>
    <definedName name="__Mar24">[3]Newabstract!#REF!</definedName>
    <definedName name="__Mar25">[3]Newabstract!#REF!</definedName>
    <definedName name="__Mar26">[3]Newabstract!#REF!</definedName>
    <definedName name="__Mar27">[3]Newabstract!#REF!</definedName>
    <definedName name="__Mar28">[3]Newabstract!#REF!</definedName>
    <definedName name="__Mar30">[3]Newabstract!#REF!</definedName>
    <definedName name="__Mar31">[3]Newabstract!#REF!</definedName>
    <definedName name="__mp3" localSheetId="1" hidden="1">{#N/A,#N/A,FALSE,"1.1";#N/A,#N/A,FALSE,"1.1a";#N/A,#N/A,FALSE,"1.1b";#N/A,#N/A,FALSE,"1.1c";#N/A,#N/A,FALSE,"1.1e";#N/A,#N/A,FALSE,"1.1f";#N/A,#N/A,FALSE,"1.1g";#N/A,#N/A,FALSE,"1.1h_T";#N/A,#N/A,FALSE,"1.1h_D";#N/A,#N/A,FALSE,"1.2";#N/A,#N/A,FALSE,"1.3";#N/A,#N/A,FALSE,"1.3b";#N/A,#N/A,FALSE,"1.4";#N/A,#N/A,FALSE,"1.5";#N/A,#N/A,FALSE,"1.6";#N/A,#N/A,FALSE,"2.1";#N/A,#N/A,FALSE,"SOD";#N/A,#N/A,FALSE,"OL";#N/A,#N/A,FALSE,"CF"}</definedName>
    <definedName name="__mp3" localSheetId="2" hidden="1">{#N/A,#N/A,FALSE,"1.1";#N/A,#N/A,FALSE,"1.1a";#N/A,#N/A,FALSE,"1.1b";#N/A,#N/A,FALSE,"1.1c";#N/A,#N/A,FALSE,"1.1e";#N/A,#N/A,FALSE,"1.1f";#N/A,#N/A,FALSE,"1.1g";#N/A,#N/A,FALSE,"1.1h_T";#N/A,#N/A,FALSE,"1.1h_D";#N/A,#N/A,FALSE,"1.2";#N/A,#N/A,FALSE,"1.3";#N/A,#N/A,FALSE,"1.3b";#N/A,#N/A,FALSE,"1.4";#N/A,#N/A,FALSE,"1.5";#N/A,#N/A,FALSE,"1.6";#N/A,#N/A,FALSE,"2.1";#N/A,#N/A,FALSE,"SOD";#N/A,#N/A,FALSE,"OL";#N/A,#N/A,FALSE,"CF"}</definedName>
    <definedName name="__mp3" hidden="1">{#N/A,#N/A,FALSE,"1.1";#N/A,#N/A,FALSE,"1.1a";#N/A,#N/A,FALSE,"1.1b";#N/A,#N/A,FALSE,"1.1c";#N/A,#N/A,FALSE,"1.1e";#N/A,#N/A,FALSE,"1.1f";#N/A,#N/A,FALSE,"1.1g";#N/A,#N/A,FALSE,"1.1h_T";#N/A,#N/A,FALSE,"1.1h_D";#N/A,#N/A,FALSE,"1.2";#N/A,#N/A,FALSE,"1.3";#N/A,#N/A,FALSE,"1.3b";#N/A,#N/A,FALSE,"1.4";#N/A,#N/A,FALSE,"1.5";#N/A,#N/A,FALSE,"1.6";#N/A,#N/A,FALSE,"2.1";#N/A,#N/A,FALSE,"SOD";#N/A,#N/A,FALSE,"OL";#N/A,#N/A,FALSE,"CF"}</definedName>
    <definedName name="__no1" localSheetId="1" hidden="1">{"pl_t&amp;d",#N/A,FALSE,"p&amp;l_t&amp;D_01_02 (2)"}</definedName>
    <definedName name="__no1" localSheetId="2" hidden="1">{"pl_t&amp;d",#N/A,FALSE,"p&amp;l_t&amp;D_01_02 (2)"}</definedName>
    <definedName name="__no1" hidden="1">{"pl_t&amp;d",#N/A,FALSE,"p&amp;l_t&amp;D_01_02 (2)"}</definedName>
    <definedName name="__not1" localSheetId="1" hidden="1">{"pl_t&amp;d",#N/A,FALSE,"p&amp;l_t&amp;D_01_02 (2)"}</definedName>
    <definedName name="__not1" localSheetId="2" hidden="1">{"pl_t&amp;d",#N/A,FALSE,"p&amp;l_t&amp;D_01_02 (2)"}</definedName>
    <definedName name="__not1" hidden="1">{"pl_t&amp;d",#N/A,FALSE,"p&amp;l_t&amp;D_01_02 (2)"}</definedName>
    <definedName name="__Oct02">'[5]MO EY'!$AQ$11:$AV$45</definedName>
    <definedName name="__p1" localSheetId="1" hidden="1">{"pl_t&amp;d",#N/A,FALSE,"p&amp;l_t&amp;D_01_02 (2)"}</definedName>
    <definedName name="__p1" localSheetId="2" hidden="1">{"pl_t&amp;d",#N/A,FALSE,"p&amp;l_t&amp;D_01_02 (2)"}</definedName>
    <definedName name="__p1" hidden="1">{"pl_t&amp;d",#N/A,FALSE,"p&amp;l_t&amp;D_01_02 (2)"}</definedName>
    <definedName name="__p2" localSheetId="1" hidden="1">{"pl_td_01_02",#N/A,FALSE,"p&amp;l_t&amp;D_01_02 (2)"}</definedName>
    <definedName name="__p2" localSheetId="2" hidden="1">{"pl_td_01_02",#N/A,FALSE,"p&amp;l_t&amp;D_01_02 (2)"}</definedName>
    <definedName name="__p2" hidden="1">{"pl_td_01_02",#N/A,FALSE,"p&amp;l_t&amp;D_01_02 (2)"}</definedName>
    <definedName name="__p3" localSheetId="1" hidden="1">{"pl_t&amp;d",#N/A,FALSE,"p&amp;l_t&amp;D_01_02 (2)"}</definedName>
    <definedName name="__p3" localSheetId="2" hidden="1">{"pl_t&amp;d",#N/A,FALSE,"p&amp;l_t&amp;D_01_02 (2)"}</definedName>
    <definedName name="__p3" hidden="1">{"pl_t&amp;d",#N/A,FALSE,"p&amp;l_t&amp;D_01_02 (2)"}</definedName>
    <definedName name="__p4" localSheetId="1" hidden="1">{"pl_t&amp;d",#N/A,FALSE,"p&amp;l_t&amp;D_01_02 (2)"}</definedName>
    <definedName name="__p4" localSheetId="2" hidden="1">{"pl_t&amp;d",#N/A,FALSE,"p&amp;l_t&amp;D_01_02 (2)"}</definedName>
    <definedName name="__p4" hidden="1">{"pl_t&amp;d",#N/A,FALSE,"p&amp;l_t&amp;D_01_02 (2)"}</definedName>
    <definedName name="__q2" localSheetId="1" hidden="1">{"pl_t&amp;d",#N/A,FALSE,"p&amp;l_t&amp;D_01_02 (2)"}</definedName>
    <definedName name="__q2" localSheetId="2" hidden="1">{"pl_t&amp;d",#N/A,FALSE,"p&amp;l_t&amp;D_01_02 (2)"}</definedName>
    <definedName name="__q2" hidden="1">{"pl_t&amp;d",#N/A,FALSE,"p&amp;l_t&amp;D_01_02 (2)"}</definedName>
    <definedName name="__q3" localSheetId="1" hidden="1">{"pl_t&amp;d",#N/A,FALSE,"p&amp;l_t&amp;D_01_02 (2)"}</definedName>
    <definedName name="__q3" localSheetId="2" hidden="1">{"pl_t&amp;d",#N/A,FALSE,"p&amp;l_t&amp;D_01_02 (2)"}</definedName>
    <definedName name="__q3" hidden="1">{"pl_t&amp;d",#N/A,FALSE,"p&amp;l_t&amp;D_01_02 (2)"}</definedName>
    <definedName name="__s1" localSheetId="1" hidden="1">{"pl_t&amp;d",#N/A,FALSE,"p&amp;l_t&amp;D_01_02 (2)"}</definedName>
    <definedName name="__s1" localSheetId="2" hidden="1">{"pl_t&amp;d",#N/A,FALSE,"p&amp;l_t&amp;D_01_02 (2)"}</definedName>
    <definedName name="__s1" hidden="1">{"pl_t&amp;d",#N/A,FALSE,"p&amp;l_t&amp;D_01_02 (2)"}</definedName>
    <definedName name="__s2" localSheetId="1" hidden="1">{"pl_t&amp;d",#N/A,FALSE,"p&amp;l_t&amp;D_01_02 (2)"}</definedName>
    <definedName name="__s2" localSheetId="2" hidden="1">{"pl_t&amp;d",#N/A,FALSE,"p&amp;l_t&amp;D_01_02 (2)"}</definedName>
    <definedName name="__s2" hidden="1">{"pl_t&amp;d",#N/A,FALSE,"p&amp;l_t&amp;D_01_02 (2)"}</definedName>
    <definedName name="__SH11">'[2]Executive Summary -Thermal'!$A$4:$H$167</definedName>
    <definedName name="__SH2">'[2]Executive Summary -Thermal'!$A$4:$H$157</definedName>
    <definedName name="__SH3">'[2]Executive Summary -Thermal'!$A$4:$H$136</definedName>
    <definedName name="__SH4">'[2]Executive Summary -Thermal'!$A$4:$H$96</definedName>
    <definedName name="__SH5">'[2]Executive Summary -Thermal'!$A$4:$H$96</definedName>
    <definedName name="__SH6">'[2]Executive Summary -Thermal'!$A$4:$H$95</definedName>
    <definedName name="__SH7">'[2]Executive Summary -Thermal'!$A$4:$H$163</definedName>
    <definedName name="__SH8">'[2]Executive Summary -Thermal'!$A$4:$H$133</definedName>
    <definedName name="__SH9">'[2]Executive Summary -Thermal'!$A$4:$H$194</definedName>
    <definedName name="__SL1">[7]Salient1!#REF!</definedName>
    <definedName name="__SL2">[7]Salient1!#REF!</definedName>
    <definedName name="__SL3">[7]Salient1!#REF!</definedName>
    <definedName name="_A1000000" localSheetId="6">#REF!</definedName>
    <definedName name="_A1000000">#REF!</definedName>
    <definedName name="_a3" localSheetId="1" hidden="1">{"pl_t&amp;d",#N/A,FALSE,"p&amp;l_t&amp;D_01_02 (2)"}</definedName>
    <definedName name="_a3" localSheetId="2" hidden="1">{"pl_t&amp;d",#N/A,FALSE,"p&amp;l_t&amp;D_01_02 (2)"}</definedName>
    <definedName name="_a3" hidden="1">{"pl_t&amp;d",#N/A,FALSE,"p&amp;l_t&amp;D_01_02 (2)"}</definedName>
    <definedName name="_A342542">#REF!</definedName>
    <definedName name="_A920720">#REF!</definedName>
    <definedName name="_aa1" localSheetId="1" hidden="1">{"pl_t&amp;d",#N/A,FALSE,"p&amp;l_t&amp;D_01_02 (2)"}</definedName>
    <definedName name="_aa1" localSheetId="2" hidden="1">{"pl_t&amp;d",#N/A,FALSE,"p&amp;l_t&amp;D_01_02 (2)"}</definedName>
    <definedName name="_aa1" hidden="1">{"pl_t&amp;d",#N/A,FALSE,"p&amp;l_t&amp;D_01_02 (2)"}</definedName>
    <definedName name="_ABB1" localSheetId="18" hidden="1">{"pl_t&amp;d",#N/A,FALSE,"p&amp;l_t&amp;D_01_02 (2)"}</definedName>
    <definedName name="_ABB1" localSheetId="5" hidden="1">{"pl_t&amp;d",#N/A,FALSE,"p&amp;l_t&amp;D_01_02 (2)"}</definedName>
    <definedName name="_Apr02" localSheetId="18">[3]Newabstract!#REF!</definedName>
    <definedName name="_Apr02" localSheetId="6">[3]Newabstract!#REF!</definedName>
    <definedName name="_Apr02" localSheetId="5">[3]Newabstract!#REF!</definedName>
    <definedName name="_Apr02">[3]Newabstract!#REF!</definedName>
    <definedName name="_Apr03" localSheetId="18">[3]Newabstract!#REF!</definedName>
    <definedName name="_Apr03" localSheetId="6">[3]Newabstract!#REF!</definedName>
    <definedName name="_Apr03" localSheetId="5">[3]Newabstract!#REF!</definedName>
    <definedName name="_Apr03">[3]Newabstract!#REF!</definedName>
    <definedName name="_Apr04" localSheetId="18">[3]Newabstract!#REF!</definedName>
    <definedName name="_Apr04" localSheetId="6">[3]Newabstract!#REF!</definedName>
    <definedName name="_Apr04" localSheetId="5">[3]Newabstract!#REF!</definedName>
    <definedName name="_Apr04">[3]Newabstract!#REF!</definedName>
    <definedName name="_Apr05" localSheetId="18">[3]Newabstract!#REF!</definedName>
    <definedName name="_Apr05" localSheetId="6">[3]Newabstract!#REF!</definedName>
    <definedName name="_Apr05" localSheetId="5">[3]Newabstract!#REF!</definedName>
    <definedName name="_Apr05">[3]Newabstract!#REF!</definedName>
    <definedName name="_Apr06" localSheetId="18">[3]Newabstract!#REF!</definedName>
    <definedName name="_Apr06" localSheetId="6">[3]Newabstract!#REF!</definedName>
    <definedName name="_Apr06" localSheetId="5">[3]Newabstract!#REF!</definedName>
    <definedName name="_Apr06">[3]Newabstract!#REF!</definedName>
    <definedName name="_Apr07" localSheetId="18">[3]Newabstract!#REF!</definedName>
    <definedName name="_Apr07" localSheetId="6">[3]Newabstract!#REF!</definedName>
    <definedName name="_Apr07" localSheetId="5">[3]Newabstract!#REF!</definedName>
    <definedName name="_Apr07">[3]Newabstract!#REF!</definedName>
    <definedName name="_Apr08" localSheetId="18">[3]Newabstract!#REF!</definedName>
    <definedName name="_Apr08" localSheetId="6">[3]Newabstract!#REF!</definedName>
    <definedName name="_Apr08" localSheetId="5">[3]Newabstract!#REF!</definedName>
    <definedName name="_Apr08">[3]Newabstract!#REF!</definedName>
    <definedName name="_Apr09" localSheetId="18">[3]Newabstract!#REF!</definedName>
    <definedName name="_Apr09" localSheetId="6">[3]Newabstract!#REF!</definedName>
    <definedName name="_Apr09" localSheetId="5">[3]Newabstract!#REF!</definedName>
    <definedName name="_Apr09">[3]Newabstract!#REF!</definedName>
    <definedName name="_Apr10" localSheetId="18">[3]Newabstract!#REF!</definedName>
    <definedName name="_Apr10" localSheetId="6">[3]Newabstract!#REF!</definedName>
    <definedName name="_Apr10" localSheetId="5">[3]Newabstract!#REF!</definedName>
    <definedName name="_Apr10">[3]Newabstract!#REF!</definedName>
    <definedName name="_Apr11" localSheetId="18">[3]Newabstract!#REF!</definedName>
    <definedName name="_Apr11" localSheetId="6">[3]Newabstract!#REF!</definedName>
    <definedName name="_Apr11" localSheetId="5">[3]Newabstract!#REF!</definedName>
    <definedName name="_Apr11">[3]Newabstract!#REF!</definedName>
    <definedName name="_Apr13" localSheetId="18">[3]Newabstract!#REF!</definedName>
    <definedName name="_Apr13" localSheetId="6">[3]Newabstract!#REF!</definedName>
    <definedName name="_Apr13" localSheetId="5">[3]Newabstract!#REF!</definedName>
    <definedName name="_Apr13">[3]Newabstract!#REF!</definedName>
    <definedName name="_Apr14" localSheetId="18">[3]Newabstract!#REF!</definedName>
    <definedName name="_Apr14" localSheetId="6">[3]Newabstract!#REF!</definedName>
    <definedName name="_Apr14" localSheetId="5">[3]Newabstract!#REF!</definedName>
    <definedName name="_Apr14">[3]Newabstract!#REF!</definedName>
    <definedName name="_Apr15" localSheetId="18">[3]Newabstract!#REF!</definedName>
    <definedName name="_Apr15" localSheetId="6">[3]Newabstract!#REF!</definedName>
    <definedName name="_Apr15" localSheetId="5">[3]Newabstract!#REF!</definedName>
    <definedName name="_Apr15">[3]Newabstract!#REF!</definedName>
    <definedName name="_Apr16" localSheetId="18">[3]Newabstract!#REF!</definedName>
    <definedName name="_Apr16" localSheetId="6">[3]Newabstract!#REF!</definedName>
    <definedName name="_Apr16" localSheetId="5">[3]Newabstract!#REF!</definedName>
    <definedName name="_Apr16">[3]Newabstract!#REF!</definedName>
    <definedName name="_Apr17" localSheetId="18">[3]Newabstract!#REF!</definedName>
    <definedName name="_Apr17" localSheetId="6">[3]Newabstract!#REF!</definedName>
    <definedName name="_Apr17" localSheetId="5">[3]Newabstract!#REF!</definedName>
    <definedName name="_Apr17">[3]Newabstract!#REF!</definedName>
    <definedName name="_Apr20" localSheetId="18">[3]Newabstract!#REF!</definedName>
    <definedName name="_Apr20" localSheetId="6">[3]Newabstract!#REF!</definedName>
    <definedName name="_Apr20" localSheetId="5">[3]Newabstract!#REF!</definedName>
    <definedName name="_Apr20">[3]Newabstract!#REF!</definedName>
    <definedName name="_Apr21" localSheetId="18">[3]Newabstract!#REF!</definedName>
    <definedName name="_Apr21" localSheetId="6">[3]Newabstract!#REF!</definedName>
    <definedName name="_Apr21" localSheetId="5">[3]Newabstract!#REF!</definedName>
    <definedName name="_Apr21">[3]Newabstract!#REF!</definedName>
    <definedName name="_Apr22" localSheetId="18">[3]Newabstract!#REF!</definedName>
    <definedName name="_Apr22" localSheetId="6">[3]Newabstract!#REF!</definedName>
    <definedName name="_Apr22" localSheetId="5">[3]Newabstract!#REF!</definedName>
    <definedName name="_Apr22">[3]Newabstract!#REF!</definedName>
    <definedName name="_Apr23" localSheetId="18">[3]Newabstract!#REF!</definedName>
    <definedName name="_Apr23" localSheetId="6">[3]Newabstract!#REF!</definedName>
    <definedName name="_Apr23" localSheetId="5">[3]Newabstract!#REF!</definedName>
    <definedName name="_Apr23">[3]Newabstract!#REF!</definedName>
    <definedName name="_Apr24" localSheetId="18">[3]Newabstract!#REF!</definedName>
    <definedName name="_Apr24" localSheetId="6">[3]Newabstract!#REF!</definedName>
    <definedName name="_Apr24" localSheetId="5">[3]Newabstract!#REF!</definedName>
    <definedName name="_Apr24">[3]Newabstract!#REF!</definedName>
    <definedName name="_Apr27" localSheetId="18">[3]Newabstract!#REF!</definedName>
    <definedName name="_Apr27" localSheetId="6">[3]Newabstract!#REF!</definedName>
    <definedName name="_Apr27" localSheetId="5">[3]Newabstract!#REF!</definedName>
    <definedName name="_Apr27">[3]Newabstract!#REF!</definedName>
    <definedName name="_Apr28" localSheetId="18">[3]Newabstract!#REF!</definedName>
    <definedName name="_Apr28" localSheetId="6">[3]Newabstract!#REF!</definedName>
    <definedName name="_Apr28" localSheetId="5">[3]Newabstract!#REF!</definedName>
    <definedName name="_Apr28">[3]Newabstract!#REF!</definedName>
    <definedName name="_Apr29" localSheetId="18">[3]Newabstract!#REF!</definedName>
    <definedName name="_Apr29" localSheetId="6">[3]Newabstract!#REF!</definedName>
    <definedName name="_Apr29" localSheetId="5">[3]Newabstract!#REF!</definedName>
    <definedName name="_Apr29">[3]Newabstract!#REF!</definedName>
    <definedName name="_Apr30" localSheetId="18">[3]Newabstract!#REF!</definedName>
    <definedName name="_Apr30" localSheetId="6">[3]Newabstract!#REF!</definedName>
    <definedName name="_Apr30" localSheetId="5">[3]Newabstract!#REF!</definedName>
    <definedName name="_Apr30">[3]Newabstract!#REF!</definedName>
    <definedName name="_B1" localSheetId="1" hidden="1">{"pl_t&amp;d",#N/A,FALSE,"p&amp;l_t&amp;D_01_02 (2)"}</definedName>
    <definedName name="_B1" localSheetId="2" hidden="1">{"pl_t&amp;d",#N/A,FALSE,"p&amp;l_t&amp;D_01_02 (2)"}</definedName>
    <definedName name="_B1" hidden="1">{"pl_t&amp;d",#N/A,FALSE,"p&amp;l_t&amp;D_01_02 (2)"}</definedName>
    <definedName name="_BSD1" localSheetId="18">#REF!</definedName>
    <definedName name="_BSD1" localSheetId="6">#REF!</definedName>
    <definedName name="_BSD1" localSheetId="5">#REF!</definedName>
    <definedName name="_BSD1">#REF!</definedName>
    <definedName name="_BSD2" localSheetId="18">#REF!</definedName>
    <definedName name="_BSD2" localSheetId="6">#REF!</definedName>
    <definedName name="_BSD2" localSheetId="5">#REF!</definedName>
    <definedName name="_BSD2">#REF!</definedName>
    <definedName name="_DAT12">[4]Sheet1!#REF!</definedName>
    <definedName name="_DAT13">[4]Sheet1!#REF!</definedName>
    <definedName name="_DAT15">[4]Sheet1!#REF!</definedName>
    <definedName name="_DAT16">[4]Sheet1!#REF!</definedName>
    <definedName name="_DAT17">[4]Sheet1!#REF!</definedName>
    <definedName name="_DAT18">[4]Sheet1!#REF!</definedName>
    <definedName name="_DAT19">[4]Sheet1!#REF!</definedName>
    <definedName name="_dd1" localSheetId="1" hidden="1">{"pl_t&amp;d",#N/A,FALSE,"p&amp;l_t&amp;D_01_02 (2)"}</definedName>
    <definedName name="_dd1" localSheetId="2" hidden="1">{"pl_t&amp;d",#N/A,FALSE,"p&amp;l_t&amp;D_01_02 (2)"}</definedName>
    <definedName name="_dd1" hidden="1">{"pl_t&amp;d",#N/A,FALSE,"p&amp;l_t&amp;D_01_02 (2)"}</definedName>
    <definedName name="_dem2" localSheetId="1" hidden="1">{"pl_t&amp;d",#N/A,FALSE,"p&amp;l_t&amp;D_01_02 (2)"}</definedName>
    <definedName name="_dem2" localSheetId="2" hidden="1">{"pl_t&amp;d",#N/A,FALSE,"p&amp;l_t&amp;D_01_02 (2)"}</definedName>
    <definedName name="_dem2" hidden="1">{"pl_t&amp;d",#N/A,FALSE,"p&amp;l_t&amp;D_01_02 (2)"}</definedName>
    <definedName name="_dem3" localSheetId="1" hidden="1">{"pl_t&amp;d",#N/A,FALSE,"p&amp;l_t&amp;D_01_02 (2)"}</definedName>
    <definedName name="_dem3" localSheetId="2" hidden="1">{"pl_t&amp;d",#N/A,FALSE,"p&amp;l_t&amp;D_01_02 (2)"}</definedName>
    <definedName name="_dem3" hidden="1">{"pl_t&amp;d",#N/A,FALSE,"p&amp;l_t&amp;D_01_02 (2)"}</definedName>
    <definedName name="_den8" localSheetId="1" hidden="1">{"pl_t&amp;d",#N/A,FALSE,"p&amp;l_t&amp;D_01_02 (2)"}</definedName>
    <definedName name="_den8" localSheetId="2" hidden="1">{"pl_t&amp;d",#N/A,FALSE,"p&amp;l_t&amp;D_01_02 (2)"}</definedName>
    <definedName name="_den8" hidden="1">{"pl_t&amp;d",#N/A,FALSE,"p&amp;l_t&amp;D_01_02 (2)"}</definedName>
    <definedName name="_dum1" localSheetId="18" hidden="1">{#N/A,#N/A,FALSE,"1.1";#N/A,#N/A,FALSE,"1.1a";#N/A,#N/A,FALSE,"1.1b";#N/A,#N/A,FALSE,"1.1c";#N/A,#N/A,FALSE,"1.1e";#N/A,#N/A,FALSE,"1.1f";#N/A,#N/A,FALSE,"1.1g";#N/A,#N/A,FALSE,"1.1h_T";#N/A,#N/A,FALSE,"1.1h_D";#N/A,#N/A,FALSE,"1.2";#N/A,#N/A,FALSE,"1.3";#N/A,#N/A,FALSE,"1.3b";#N/A,#N/A,FALSE,"1.4";#N/A,#N/A,FALSE,"1.5";#N/A,#N/A,FALSE,"1.6";#N/A,#N/A,FALSE,"2.1";#N/A,#N/A,FALSE,"SOD";#N/A,#N/A,FALSE,"OL";#N/A,#N/A,FALSE,"CF"}</definedName>
    <definedName name="_dum1" localSheetId="5" hidden="1">{#N/A,#N/A,FALSE,"1.1";#N/A,#N/A,FALSE,"1.1a";#N/A,#N/A,FALSE,"1.1b";#N/A,#N/A,FALSE,"1.1c";#N/A,#N/A,FALSE,"1.1e";#N/A,#N/A,FALSE,"1.1f";#N/A,#N/A,FALSE,"1.1g";#N/A,#N/A,FALSE,"1.1h_T";#N/A,#N/A,FALSE,"1.1h_D";#N/A,#N/A,FALSE,"1.2";#N/A,#N/A,FALSE,"1.3";#N/A,#N/A,FALSE,"1.3b";#N/A,#N/A,FALSE,"1.4";#N/A,#N/A,FALSE,"1.5";#N/A,#N/A,FALSE,"1.6";#N/A,#N/A,FALSE,"2.1";#N/A,#N/A,FALSE,"SOD";#N/A,#N/A,FALSE,"OL";#N/A,#N/A,FALSE,"CF"}</definedName>
    <definedName name="_Fill" hidden="1">[6]EG!$A$11:$A$33</definedName>
    <definedName name="_xlnm._FilterDatabase" localSheetId="14" hidden="1">'DTR Projections_Agri'!$B$4:$AM$4</definedName>
    <definedName name="_xlnm._FilterDatabase" localSheetId="13" hidden="1">'DTR Projections_Non Agri'!$B$4:$AM$4</definedName>
    <definedName name="_xlnm._FilterDatabase" hidden="1">[8]Dom!$E$9:$S$13</definedName>
    <definedName name="_fin2" localSheetId="1" hidden="1">{"pl_t&amp;d",#N/A,FALSE,"p&amp;l_t&amp;D_01_02 (2)"}</definedName>
    <definedName name="_fin2" localSheetId="2" hidden="1">{"pl_t&amp;d",#N/A,FALSE,"p&amp;l_t&amp;D_01_02 (2)"}</definedName>
    <definedName name="_fin2" hidden="1">{"pl_t&amp;d",#N/A,FALSE,"p&amp;l_t&amp;D_01_02 (2)"}</definedName>
    <definedName name="_for5" localSheetId="1" hidden="1">{"pl_t&amp;d",#N/A,FALSE,"p&amp;l_t&amp;D_01_02 (2)"}</definedName>
    <definedName name="_for5" localSheetId="2" hidden="1">{"pl_t&amp;d",#N/A,FALSE,"p&amp;l_t&amp;D_01_02 (2)"}</definedName>
    <definedName name="_for5" hidden="1">{"pl_t&amp;d",#N/A,FALSE,"p&amp;l_t&amp;D_01_02 (2)"}</definedName>
    <definedName name="_G1">#REF!</definedName>
    <definedName name="_IED1" localSheetId="18">#REF!</definedName>
    <definedName name="_IED1" localSheetId="6">#REF!</definedName>
    <definedName name="_IED1" localSheetId="5">#REF!</definedName>
    <definedName name="_IED1">#REF!</definedName>
    <definedName name="_IED2" localSheetId="18">#REF!</definedName>
    <definedName name="_IED2" localSheetId="6">#REF!</definedName>
    <definedName name="_IED2" localSheetId="5">#REF!</definedName>
    <definedName name="_IED2">#REF!</definedName>
    <definedName name="_j3" localSheetId="18" hidden="1">{"pl_t&amp;d",#N/A,FALSE,"p&amp;l_t&amp;D_01_02 (2)"}</definedName>
    <definedName name="_j3" localSheetId="1" hidden="1">{"pl_t&amp;d",#N/A,FALSE,"p&amp;l_t&amp;D_01_02 (2)"}</definedName>
    <definedName name="_j3" localSheetId="2" hidden="1">{"pl_t&amp;d",#N/A,FALSE,"p&amp;l_t&amp;D_01_02 (2)"}</definedName>
    <definedName name="_j3" localSheetId="5" hidden="1">{"pl_t&amp;d",#N/A,FALSE,"p&amp;l_t&amp;D_01_02 (2)"}</definedName>
    <definedName name="_j3" hidden="1">{"pl_t&amp;d",#N/A,FALSE,"p&amp;l_t&amp;D_01_02 (2)"}</definedName>
    <definedName name="_j4" localSheetId="18" hidden="1">{"pl_t&amp;d",#N/A,FALSE,"p&amp;l_t&amp;D_01_02 (2)"}</definedName>
    <definedName name="_j4" localSheetId="1" hidden="1">{"pl_t&amp;d",#N/A,FALSE,"p&amp;l_t&amp;D_01_02 (2)"}</definedName>
    <definedName name="_j4" localSheetId="2" hidden="1">{"pl_t&amp;d",#N/A,FALSE,"p&amp;l_t&amp;D_01_02 (2)"}</definedName>
    <definedName name="_j4" localSheetId="5" hidden="1">{"pl_t&amp;d",#N/A,FALSE,"p&amp;l_t&amp;D_01_02 (2)"}</definedName>
    <definedName name="_j4" hidden="1">{"pl_t&amp;d",#N/A,FALSE,"p&amp;l_t&amp;D_01_02 (2)"}</definedName>
    <definedName name="_j5" localSheetId="18" hidden="1">{"pl_t&amp;d",#N/A,FALSE,"p&amp;l_t&amp;D_01_02 (2)"}</definedName>
    <definedName name="_j5" localSheetId="1" hidden="1">{"pl_t&amp;d",#N/A,FALSE,"p&amp;l_t&amp;D_01_02 (2)"}</definedName>
    <definedName name="_j5" localSheetId="2" hidden="1">{"pl_t&amp;d",#N/A,FALSE,"p&amp;l_t&amp;D_01_02 (2)"}</definedName>
    <definedName name="_j5" localSheetId="5" hidden="1">{"pl_t&amp;d",#N/A,FALSE,"p&amp;l_t&amp;D_01_02 (2)"}</definedName>
    <definedName name="_j5" hidden="1">{"pl_t&amp;d",#N/A,FALSE,"p&amp;l_t&amp;D_01_02 (2)"}</definedName>
    <definedName name="_jan05" localSheetId="1" hidden="1">{#N/A,#N/A,FALSE,"1.1";#N/A,#N/A,FALSE,"1.1a";#N/A,#N/A,FALSE,"1.1b";#N/A,#N/A,FALSE,"1.1c";#N/A,#N/A,FALSE,"1.1e";#N/A,#N/A,FALSE,"1.1f";#N/A,#N/A,FALSE,"1.1g";#N/A,#N/A,FALSE,"1.1h_T";#N/A,#N/A,FALSE,"1.1h_D";#N/A,#N/A,FALSE,"1.2";#N/A,#N/A,FALSE,"1.3";#N/A,#N/A,FALSE,"1.3b";#N/A,#N/A,FALSE,"1.4";#N/A,#N/A,FALSE,"1.5";#N/A,#N/A,FALSE,"1.6";#N/A,#N/A,FALSE,"2.1";#N/A,#N/A,FALSE,"SOD";#N/A,#N/A,FALSE,"OL";#N/A,#N/A,FALSE,"CF"}</definedName>
    <definedName name="_jan05" localSheetId="2" hidden="1">{#N/A,#N/A,FALSE,"1.1";#N/A,#N/A,FALSE,"1.1a";#N/A,#N/A,FALSE,"1.1b";#N/A,#N/A,FALSE,"1.1c";#N/A,#N/A,FALSE,"1.1e";#N/A,#N/A,FALSE,"1.1f";#N/A,#N/A,FALSE,"1.1g";#N/A,#N/A,FALSE,"1.1h_T";#N/A,#N/A,FALSE,"1.1h_D";#N/A,#N/A,FALSE,"1.2";#N/A,#N/A,FALSE,"1.3";#N/A,#N/A,FALSE,"1.3b";#N/A,#N/A,FALSE,"1.4";#N/A,#N/A,FALSE,"1.5";#N/A,#N/A,FALSE,"1.6";#N/A,#N/A,FALSE,"2.1";#N/A,#N/A,FALSE,"SOD";#N/A,#N/A,FALSE,"OL";#N/A,#N/A,FALSE,"CF"}</definedName>
    <definedName name="_jan05" hidden="1">{#N/A,#N/A,FALSE,"1.1";#N/A,#N/A,FALSE,"1.1a";#N/A,#N/A,FALSE,"1.1b";#N/A,#N/A,FALSE,"1.1c";#N/A,#N/A,FALSE,"1.1e";#N/A,#N/A,FALSE,"1.1f";#N/A,#N/A,FALSE,"1.1g";#N/A,#N/A,FALSE,"1.1h_T";#N/A,#N/A,FALSE,"1.1h_D";#N/A,#N/A,FALSE,"1.2";#N/A,#N/A,FALSE,"1.3";#N/A,#N/A,FALSE,"1.3b";#N/A,#N/A,FALSE,"1.4";#N/A,#N/A,FALSE,"1.5";#N/A,#N/A,FALSE,"1.6";#N/A,#N/A,FALSE,"2.1";#N/A,#N/A,FALSE,"SOD";#N/A,#N/A,FALSE,"OL";#N/A,#N/A,FALSE,"CF"}</definedName>
    <definedName name="_k1" localSheetId="18" hidden="1">{"pl_t&amp;d",#N/A,FALSE,"p&amp;l_t&amp;D_01_02 (2)"}</definedName>
    <definedName name="_k1" localSheetId="1" hidden="1">{"pl_t&amp;d",#N/A,FALSE,"p&amp;l_t&amp;D_01_02 (2)"}</definedName>
    <definedName name="_k1" localSheetId="2" hidden="1">{"pl_t&amp;d",#N/A,FALSE,"p&amp;l_t&amp;D_01_02 (2)"}</definedName>
    <definedName name="_k1" localSheetId="5" hidden="1">{"pl_t&amp;d",#N/A,FALSE,"p&amp;l_t&amp;D_01_02 (2)"}</definedName>
    <definedName name="_k1" hidden="1">{"pl_t&amp;d",#N/A,FALSE,"p&amp;l_t&amp;D_01_02 (2)"}</definedName>
    <definedName name="_kV98" localSheetId="18">#REF!</definedName>
    <definedName name="_kV98" localSheetId="5">#REF!</definedName>
    <definedName name="_LD4">[1]DLC!$AH$32:$BE$8180</definedName>
    <definedName name="_LD5">[1]DLC!$GR$53:$HK$8180</definedName>
    <definedName name="_LD6">[1]DLC!$GR$69:$HL$8180</definedName>
    <definedName name="_Mar06" localSheetId="18">[3]Newabstract!#REF!</definedName>
    <definedName name="_Mar06" localSheetId="6">[3]Newabstract!#REF!</definedName>
    <definedName name="_Mar06" localSheetId="5">[3]Newabstract!#REF!</definedName>
    <definedName name="_Mar06">[3]Newabstract!#REF!</definedName>
    <definedName name="_Mar09" localSheetId="18">[3]Newabstract!#REF!</definedName>
    <definedName name="_Mar09" localSheetId="6">[3]Newabstract!#REF!</definedName>
    <definedName name="_Mar09" localSheetId="5">[3]Newabstract!#REF!</definedName>
    <definedName name="_Mar09">[3]Newabstract!#REF!</definedName>
    <definedName name="_Mar10" localSheetId="18">[3]Newabstract!#REF!</definedName>
    <definedName name="_Mar10" localSheetId="6">[3]Newabstract!#REF!</definedName>
    <definedName name="_Mar10" localSheetId="5">[3]Newabstract!#REF!</definedName>
    <definedName name="_Mar10">[3]Newabstract!#REF!</definedName>
    <definedName name="_Mar11" localSheetId="18">[3]Newabstract!#REF!</definedName>
    <definedName name="_Mar11" localSheetId="6">[3]Newabstract!#REF!</definedName>
    <definedName name="_Mar11" localSheetId="5">[3]Newabstract!#REF!</definedName>
    <definedName name="_Mar11">[3]Newabstract!#REF!</definedName>
    <definedName name="_Mar12" localSheetId="18">[3]Newabstract!#REF!</definedName>
    <definedName name="_Mar12" localSheetId="6">[3]Newabstract!#REF!</definedName>
    <definedName name="_Mar12" localSheetId="5">[3]Newabstract!#REF!</definedName>
    <definedName name="_Mar12">[3]Newabstract!#REF!</definedName>
    <definedName name="_Mar13" localSheetId="18">[3]Newabstract!#REF!</definedName>
    <definedName name="_Mar13" localSheetId="6">[3]Newabstract!#REF!</definedName>
    <definedName name="_Mar13" localSheetId="5">[3]Newabstract!#REF!</definedName>
    <definedName name="_Mar13">[3]Newabstract!#REF!</definedName>
    <definedName name="_Mar16" localSheetId="18">[3]Newabstract!#REF!</definedName>
    <definedName name="_Mar16" localSheetId="6">[3]Newabstract!#REF!</definedName>
    <definedName name="_Mar16" localSheetId="5">[3]Newabstract!#REF!</definedName>
    <definedName name="_Mar16">[3]Newabstract!#REF!</definedName>
    <definedName name="_Mar17" localSheetId="18">[3]Newabstract!#REF!</definedName>
    <definedName name="_Mar17" localSheetId="6">[3]Newabstract!#REF!</definedName>
    <definedName name="_Mar17" localSheetId="5">[3]Newabstract!#REF!</definedName>
    <definedName name="_Mar17">[3]Newabstract!#REF!</definedName>
    <definedName name="_Mar18" localSheetId="18">[3]Newabstract!#REF!</definedName>
    <definedName name="_Mar18" localSheetId="6">[3]Newabstract!#REF!</definedName>
    <definedName name="_Mar18" localSheetId="5">[3]Newabstract!#REF!</definedName>
    <definedName name="_Mar18">[3]Newabstract!#REF!</definedName>
    <definedName name="_Mar19" localSheetId="18">[3]Newabstract!#REF!</definedName>
    <definedName name="_Mar19" localSheetId="6">[3]Newabstract!#REF!</definedName>
    <definedName name="_Mar19" localSheetId="5">[3]Newabstract!#REF!</definedName>
    <definedName name="_Mar19">[3]Newabstract!#REF!</definedName>
    <definedName name="_Mar20" localSheetId="18">[3]Newabstract!#REF!</definedName>
    <definedName name="_Mar20" localSheetId="6">[3]Newabstract!#REF!</definedName>
    <definedName name="_Mar20" localSheetId="5">[3]Newabstract!#REF!</definedName>
    <definedName name="_Mar20">[3]Newabstract!#REF!</definedName>
    <definedName name="_Mar23" localSheetId="18">[3]Newabstract!#REF!</definedName>
    <definedName name="_Mar23" localSheetId="6">[3]Newabstract!#REF!</definedName>
    <definedName name="_Mar23" localSheetId="5">[3]Newabstract!#REF!</definedName>
    <definedName name="_Mar23">[3]Newabstract!#REF!</definedName>
    <definedName name="_Mar24" localSheetId="18">[3]Newabstract!#REF!</definedName>
    <definedName name="_Mar24" localSheetId="6">[3]Newabstract!#REF!</definedName>
    <definedName name="_Mar24" localSheetId="5">[3]Newabstract!#REF!</definedName>
    <definedName name="_Mar24">[3]Newabstract!#REF!</definedName>
    <definedName name="_Mar25" localSheetId="18">[3]Newabstract!#REF!</definedName>
    <definedName name="_Mar25" localSheetId="6">[3]Newabstract!#REF!</definedName>
    <definedName name="_Mar25" localSheetId="5">[3]Newabstract!#REF!</definedName>
    <definedName name="_Mar25">[3]Newabstract!#REF!</definedName>
    <definedName name="_Mar26" localSheetId="18">[3]Newabstract!#REF!</definedName>
    <definedName name="_Mar26" localSheetId="6">[3]Newabstract!#REF!</definedName>
    <definedName name="_Mar26" localSheetId="5">[3]Newabstract!#REF!</definedName>
    <definedName name="_Mar26">[3]Newabstract!#REF!</definedName>
    <definedName name="_Mar27" localSheetId="18">[3]Newabstract!#REF!</definedName>
    <definedName name="_Mar27" localSheetId="6">[3]Newabstract!#REF!</definedName>
    <definedName name="_Mar27" localSheetId="5">[3]Newabstract!#REF!</definedName>
    <definedName name="_Mar27">[3]Newabstract!#REF!</definedName>
    <definedName name="_Mar28" localSheetId="18">[3]Newabstract!#REF!</definedName>
    <definedName name="_Mar28" localSheetId="6">[3]Newabstract!#REF!</definedName>
    <definedName name="_Mar28" localSheetId="5">[3]Newabstract!#REF!</definedName>
    <definedName name="_Mar28">[3]Newabstract!#REF!</definedName>
    <definedName name="_Mar30" localSheetId="18">[3]Newabstract!#REF!</definedName>
    <definedName name="_Mar30" localSheetId="6">[3]Newabstract!#REF!</definedName>
    <definedName name="_Mar30" localSheetId="5">[3]Newabstract!#REF!</definedName>
    <definedName name="_Mar30">[3]Newabstract!#REF!</definedName>
    <definedName name="_Mar31" localSheetId="18">[3]Newabstract!#REF!</definedName>
    <definedName name="_Mar31" localSheetId="6">[3]Newabstract!#REF!</definedName>
    <definedName name="_Mar31" localSheetId="5">[3]Newabstract!#REF!</definedName>
    <definedName name="_Mar31">[3]Newabstract!#REF!</definedName>
    <definedName name="_mp3" localSheetId="1" hidden="1">{#N/A,#N/A,FALSE,"1.1";#N/A,#N/A,FALSE,"1.1a";#N/A,#N/A,FALSE,"1.1b";#N/A,#N/A,FALSE,"1.1c";#N/A,#N/A,FALSE,"1.1e";#N/A,#N/A,FALSE,"1.1f";#N/A,#N/A,FALSE,"1.1g";#N/A,#N/A,FALSE,"1.1h_T";#N/A,#N/A,FALSE,"1.1h_D";#N/A,#N/A,FALSE,"1.2";#N/A,#N/A,FALSE,"1.3";#N/A,#N/A,FALSE,"1.3b";#N/A,#N/A,FALSE,"1.4";#N/A,#N/A,FALSE,"1.5";#N/A,#N/A,FALSE,"1.6";#N/A,#N/A,FALSE,"2.1";#N/A,#N/A,FALSE,"SOD";#N/A,#N/A,FALSE,"OL";#N/A,#N/A,FALSE,"CF"}</definedName>
    <definedName name="_mp3" localSheetId="2" hidden="1">{#N/A,#N/A,FALSE,"1.1";#N/A,#N/A,FALSE,"1.1a";#N/A,#N/A,FALSE,"1.1b";#N/A,#N/A,FALSE,"1.1c";#N/A,#N/A,FALSE,"1.1e";#N/A,#N/A,FALSE,"1.1f";#N/A,#N/A,FALSE,"1.1g";#N/A,#N/A,FALSE,"1.1h_T";#N/A,#N/A,FALSE,"1.1h_D";#N/A,#N/A,FALSE,"1.2";#N/A,#N/A,FALSE,"1.3";#N/A,#N/A,FALSE,"1.3b";#N/A,#N/A,FALSE,"1.4";#N/A,#N/A,FALSE,"1.5";#N/A,#N/A,FALSE,"1.6";#N/A,#N/A,FALSE,"2.1";#N/A,#N/A,FALSE,"SOD";#N/A,#N/A,FALSE,"OL";#N/A,#N/A,FALSE,"CF"}</definedName>
    <definedName name="_mp3" hidden="1">{#N/A,#N/A,FALSE,"1.1";#N/A,#N/A,FALSE,"1.1a";#N/A,#N/A,FALSE,"1.1b";#N/A,#N/A,FALSE,"1.1c";#N/A,#N/A,FALSE,"1.1e";#N/A,#N/A,FALSE,"1.1f";#N/A,#N/A,FALSE,"1.1g";#N/A,#N/A,FALSE,"1.1h_T";#N/A,#N/A,FALSE,"1.1h_D";#N/A,#N/A,FALSE,"1.2";#N/A,#N/A,FALSE,"1.3";#N/A,#N/A,FALSE,"1.3b";#N/A,#N/A,FALSE,"1.4";#N/A,#N/A,FALSE,"1.5";#N/A,#N/A,FALSE,"1.6";#N/A,#N/A,FALSE,"2.1";#N/A,#N/A,FALSE,"SOD";#N/A,#N/A,FALSE,"OL";#N/A,#N/A,FALSE,"CF"}</definedName>
    <definedName name="_new1" localSheetId="1" hidden="1">{"pl_t&amp;d",#N/A,FALSE,"p&amp;l_t&amp;D_01_02 (2)"}</definedName>
    <definedName name="_new1" localSheetId="2" hidden="1">{"pl_t&amp;d",#N/A,FALSE,"p&amp;l_t&amp;D_01_02 (2)"}</definedName>
    <definedName name="_new1" hidden="1">{"pl_t&amp;d",#N/A,FALSE,"p&amp;l_t&amp;D_01_02 (2)"}</definedName>
    <definedName name="_no1" localSheetId="18" hidden="1">{"pl_t&amp;d",#N/A,FALSE,"p&amp;l_t&amp;D_01_02 (2)"}</definedName>
    <definedName name="_no1" localSheetId="1" hidden="1">{"pl_t&amp;d",#N/A,FALSE,"p&amp;l_t&amp;D_01_02 (2)"}</definedName>
    <definedName name="_no1" localSheetId="2" hidden="1">{"pl_t&amp;d",#N/A,FALSE,"p&amp;l_t&amp;D_01_02 (2)"}</definedName>
    <definedName name="_no1" localSheetId="5" hidden="1">{"pl_t&amp;d",#N/A,FALSE,"p&amp;l_t&amp;D_01_02 (2)"}</definedName>
    <definedName name="_no1" hidden="1">{"pl_t&amp;d",#N/A,FALSE,"p&amp;l_t&amp;D_01_02 (2)"}</definedName>
    <definedName name="_not1" localSheetId="18" hidden="1">{"pl_t&amp;d",#N/A,FALSE,"p&amp;l_t&amp;D_01_02 (2)"}</definedName>
    <definedName name="_not1" localSheetId="1" hidden="1">{"pl_t&amp;d",#N/A,FALSE,"p&amp;l_t&amp;D_01_02 (2)"}</definedName>
    <definedName name="_not1" localSheetId="2" hidden="1">{"pl_t&amp;d",#N/A,FALSE,"p&amp;l_t&amp;D_01_02 (2)"}</definedName>
    <definedName name="_not1" localSheetId="5" hidden="1">{"pl_t&amp;d",#N/A,FALSE,"p&amp;l_t&amp;D_01_02 (2)"}</definedName>
    <definedName name="_not1" hidden="1">{"pl_t&amp;d",#N/A,FALSE,"p&amp;l_t&amp;D_01_02 (2)"}</definedName>
    <definedName name="_Oct02">'[5]MO EY'!$AQ$11:$AV$45</definedName>
    <definedName name="_Order1" hidden="1">255</definedName>
    <definedName name="_Order2" hidden="1">0</definedName>
    <definedName name="_p1" localSheetId="18" hidden="1">{"pl_t&amp;d",#N/A,FALSE,"p&amp;l_t&amp;D_01_02 (2)"}</definedName>
    <definedName name="_p1" localSheetId="1" hidden="1">{"pl_t&amp;d",#N/A,FALSE,"p&amp;l_t&amp;D_01_02 (2)"}</definedName>
    <definedName name="_p1" localSheetId="2" hidden="1">{"pl_t&amp;d",#N/A,FALSE,"p&amp;l_t&amp;D_01_02 (2)"}</definedName>
    <definedName name="_p1" localSheetId="5" hidden="1">{"pl_t&amp;d",#N/A,FALSE,"p&amp;l_t&amp;D_01_02 (2)"}</definedName>
    <definedName name="_p1" hidden="1">{"pl_t&amp;d",#N/A,FALSE,"p&amp;l_t&amp;D_01_02 (2)"}</definedName>
    <definedName name="_p2" localSheetId="18" hidden="1">{"pl_td_01_02",#N/A,FALSE,"p&amp;l_t&amp;D_01_02 (2)"}</definedName>
    <definedName name="_p2" localSheetId="1" hidden="1">{"pl_td_01_02",#N/A,FALSE,"p&amp;l_t&amp;D_01_02 (2)"}</definedName>
    <definedName name="_p2" localSheetId="2" hidden="1">{"pl_td_01_02",#N/A,FALSE,"p&amp;l_t&amp;D_01_02 (2)"}</definedName>
    <definedName name="_p2" localSheetId="5" hidden="1">{"pl_td_01_02",#N/A,FALSE,"p&amp;l_t&amp;D_01_02 (2)"}</definedName>
    <definedName name="_p2" hidden="1">{"pl_td_01_02",#N/A,FALSE,"p&amp;l_t&amp;D_01_02 (2)"}</definedName>
    <definedName name="_p3" localSheetId="18" hidden="1">{"pl_t&amp;d",#N/A,FALSE,"p&amp;l_t&amp;D_01_02 (2)"}</definedName>
    <definedName name="_p3" localSheetId="1" hidden="1">{"pl_t&amp;d",#N/A,FALSE,"p&amp;l_t&amp;D_01_02 (2)"}</definedName>
    <definedName name="_p3" localSheetId="2" hidden="1">{"pl_t&amp;d",#N/A,FALSE,"p&amp;l_t&amp;D_01_02 (2)"}</definedName>
    <definedName name="_p3" localSheetId="5" hidden="1">{"pl_t&amp;d",#N/A,FALSE,"p&amp;l_t&amp;D_01_02 (2)"}</definedName>
    <definedName name="_p3" hidden="1">{"pl_t&amp;d",#N/A,FALSE,"p&amp;l_t&amp;D_01_02 (2)"}</definedName>
    <definedName name="_p4" localSheetId="18" hidden="1">{"pl_t&amp;d",#N/A,FALSE,"p&amp;l_t&amp;D_01_02 (2)"}</definedName>
    <definedName name="_p4" localSheetId="1" hidden="1">{"pl_t&amp;d",#N/A,FALSE,"p&amp;l_t&amp;D_01_02 (2)"}</definedName>
    <definedName name="_p4" localSheetId="2" hidden="1">{"pl_t&amp;d",#N/A,FALSE,"p&amp;l_t&amp;D_01_02 (2)"}</definedName>
    <definedName name="_p4" localSheetId="5" hidden="1">{"pl_t&amp;d",#N/A,FALSE,"p&amp;l_t&amp;D_01_02 (2)"}</definedName>
    <definedName name="_p4" hidden="1">{"pl_t&amp;d",#N/A,FALSE,"p&amp;l_t&amp;D_01_02 (2)"}</definedName>
    <definedName name="_Parse_In" hidden="1">'[9]% of Elect'!#REF!</definedName>
    <definedName name="_Parse_Out" hidden="1">#REF!</definedName>
    <definedName name="_q2" localSheetId="18" hidden="1">{"pl_t&amp;d",#N/A,FALSE,"p&amp;l_t&amp;D_01_02 (2)"}</definedName>
    <definedName name="_q2" localSheetId="1" hidden="1">{"pl_t&amp;d",#N/A,FALSE,"p&amp;l_t&amp;D_01_02 (2)"}</definedName>
    <definedName name="_q2" localSheetId="2" hidden="1">{"pl_t&amp;d",#N/A,FALSE,"p&amp;l_t&amp;D_01_02 (2)"}</definedName>
    <definedName name="_q2" localSheetId="5" hidden="1">{"pl_t&amp;d",#N/A,FALSE,"p&amp;l_t&amp;D_01_02 (2)"}</definedName>
    <definedName name="_q2" hidden="1">{"pl_t&amp;d",#N/A,FALSE,"p&amp;l_t&amp;D_01_02 (2)"}</definedName>
    <definedName name="_q3" localSheetId="18" hidden="1">{"pl_t&amp;d",#N/A,FALSE,"p&amp;l_t&amp;D_01_02 (2)"}</definedName>
    <definedName name="_q3" localSheetId="1" hidden="1">{"pl_t&amp;d",#N/A,FALSE,"p&amp;l_t&amp;D_01_02 (2)"}</definedName>
    <definedName name="_q3" localSheetId="2" hidden="1">{"pl_t&amp;d",#N/A,FALSE,"p&amp;l_t&amp;D_01_02 (2)"}</definedName>
    <definedName name="_q3" localSheetId="5" hidden="1">{"pl_t&amp;d",#N/A,FALSE,"p&amp;l_t&amp;D_01_02 (2)"}</definedName>
    <definedName name="_q3" hidden="1">{"pl_t&amp;d",#N/A,FALSE,"p&amp;l_t&amp;D_01_02 (2)"}</definedName>
    <definedName name="_s1" localSheetId="18" hidden="1">{"pl_t&amp;d",#N/A,FALSE,"p&amp;l_t&amp;D_01_02 (2)"}</definedName>
    <definedName name="_s1" localSheetId="6" hidden="1">{"pl_t&amp;d",#N/A,FALSE,"p&amp;l_t&amp;D_01_02 (2)"}</definedName>
    <definedName name="_s1" localSheetId="1" hidden="1">{"pl_t&amp;d",#N/A,FALSE,"p&amp;l_t&amp;D_01_02 (2)"}</definedName>
    <definedName name="_s1" localSheetId="2" hidden="1">{"pl_t&amp;d",#N/A,FALSE,"p&amp;l_t&amp;D_01_02 (2)"}</definedName>
    <definedName name="_s1" localSheetId="5" hidden="1">{"pl_t&amp;d",#N/A,FALSE,"p&amp;l_t&amp;D_01_02 (2)"}</definedName>
    <definedName name="_s1" hidden="1">{"pl_t&amp;d",#N/A,FALSE,"p&amp;l_t&amp;D_01_02 (2)"}</definedName>
    <definedName name="_s2" localSheetId="18" hidden="1">{"pl_t&amp;d",#N/A,FALSE,"p&amp;l_t&amp;D_01_02 (2)"}</definedName>
    <definedName name="_s2" localSheetId="1" hidden="1">{"pl_t&amp;d",#N/A,FALSE,"p&amp;l_t&amp;D_01_02 (2)"}</definedName>
    <definedName name="_s2" localSheetId="2" hidden="1">{"pl_t&amp;d",#N/A,FALSE,"p&amp;l_t&amp;D_01_02 (2)"}</definedName>
    <definedName name="_s2" localSheetId="5" hidden="1">{"pl_t&amp;d",#N/A,FALSE,"p&amp;l_t&amp;D_01_02 (2)"}</definedName>
    <definedName name="_s2" hidden="1">{"pl_t&amp;d",#N/A,FALSE,"p&amp;l_t&amp;D_01_02 (2)"}</definedName>
    <definedName name="_SH11">'[2]Executive Summary -Thermal'!$A$4:$H$167</definedName>
    <definedName name="_SH2">'[2]Executive Summary -Thermal'!$A$4:$H$157</definedName>
    <definedName name="_SH3">'[2]Executive Summary -Thermal'!$A$4:$H$136</definedName>
    <definedName name="_SH4">'[2]Executive Summary -Thermal'!$A$4:$H$96</definedName>
    <definedName name="_SH5">'[2]Executive Summary -Thermal'!$A$4:$H$96</definedName>
    <definedName name="_SH6">'[2]Executive Summary -Thermal'!$A$4:$H$95</definedName>
    <definedName name="_SH7">'[2]Executive Summary -Thermal'!$A$4:$H$163</definedName>
    <definedName name="_SH8">'[2]Executive Summary -Thermal'!$A$4:$H$133</definedName>
    <definedName name="_SH9">'[2]Executive Summary -Thermal'!$A$4:$H$194</definedName>
    <definedName name="_SL1">[10]Salient1!#REF!</definedName>
    <definedName name="_SL2">[10]Salient1!#REF!</definedName>
    <definedName name="_SL3">[10]Salient1!#REF!</definedName>
    <definedName name="_ss1" localSheetId="18" hidden="1">{"pl_t&amp;d",#N/A,FALSE,"p&amp;l_t&amp;D_01_02 (2)"}</definedName>
    <definedName name="_ss1" localSheetId="1" hidden="1">{"pl_t&amp;d",#N/A,FALSE,"p&amp;l_t&amp;D_01_02 (2)"}</definedName>
    <definedName name="_ss1" localSheetId="2" hidden="1">{"pl_t&amp;d",#N/A,FALSE,"p&amp;l_t&amp;D_01_02 (2)"}</definedName>
    <definedName name="_ss1" localSheetId="5" hidden="1">{"pl_t&amp;d",#N/A,FALSE,"p&amp;l_t&amp;D_01_02 (2)"}</definedName>
    <definedName name="_ss1" hidden="1">{"pl_t&amp;d",#N/A,FALSE,"p&amp;l_t&amp;D_01_02 (2)"}</definedName>
    <definedName name="_ttt1" localSheetId="18" hidden="1">{"pl_t&amp;d",#N/A,FALSE,"p&amp;l_t&amp;D_01_02 (2)"}</definedName>
    <definedName name="_ttt1" localSheetId="5" hidden="1">{"pl_t&amp;d",#N/A,FALSE,"p&amp;l_t&amp;D_01_02 (2)"}</definedName>
    <definedName name="a" localSheetId="18" hidden="1">{#N/A,#N/A,FALSE,"1.1";#N/A,#N/A,FALSE,"1.1a";#N/A,#N/A,FALSE,"1.1b";#N/A,#N/A,FALSE,"1.1c";#N/A,#N/A,FALSE,"1.1e";#N/A,#N/A,FALSE,"1.1f";#N/A,#N/A,FALSE,"1.1g";#N/A,#N/A,FALSE,"1.1h_T";#N/A,#N/A,FALSE,"1.1h_D";#N/A,#N/A,FALSE,"1.2";#N/A,#N/A,FALSE,"1.3";#N/A,#N/A,FALSE,"1.3b";#N/A,#N/A,FALSE,"1.4";#N/A,#N/A,FALSE,"1.5";#N/A,#N/A,FALSE,"1.6";#N/A,#N/A,FALSE,"2.1";#N/A,#N/A,FALSE,"SOD";#N/A,#N/A,FALSE,"OL";#N/A,#N/A,FALSE,"CF"}</definedName>
    <definedName name="A" localSheetId="1" hidden="1">{"pl_t&amp;d",#N/A,FALSE,"p&amp;l_t&amp;D_01_02 (2)"}</definedName>
    <definedName name="A" localSheetId="2" hidden="1">{"pl_t&amp;d",#N/A,FALSE,"p&amp;l_t&amp;D_01_02 (2)"}</definedName>
    <definedName name="a" localSheetId="5" hidden="1">{#N/A,#N/A,FALSE,"1.1";#N/A,#N/A,FALSE,"1.1a";#N/A,#N/A,FALSE,"1.1b";#N/A,#N/A,FALSE,"1.1c";#N/A,#N/A,FALSE,"1.1e";#N/A,#N/A,FALSE,"1.1f";#N/A,#N/A,FALSE,"1.1g";#N/A,#N/A,FALSE,"1.1h_T";#N/A,#N/A,FALSE,"1.1h_D";#N/A,#N/A,FALSE,"1.2";#N/A,#N/A,FALSE,"1.3";#N/A,#N/A,FALSE,"1.3b";#N/A,#N/A,FALSE,"1.4";#N/A,#N/A,FALSE,"1.5";#N/A,#N/A,FALSE,"1.6";#N/A,#N/A,FALSE,"2.1";#N/A,#N/A,FALSE,"SOD";#N/A,#N/A,FALSE,"OL";#N/A,#N/A,FALSE,"CF"}</definedName>
    <definedName name="A" hidden="1">{"pl_t&amp;d",#N/A,FALSE,"p&amp;l_t&amp;D_01_02 (2)"}</definedName>
    <definedName name="A1000000___0" localSheetId="18">#REF!</definedName>
    <definedName name="A1000000___0" localSheetId="5">#REF!</definedName>
    <definedName name="A1000000___0">#REF!</definedName>
    <definedName name="aa" localSheetId="18" hidden="1">{"pl_t&amp;d",#N/A,FALSE,"p&amp;l_t&amp;D_01_02 (2)"}</definedName>
    <definedName name="aa" localSheetId="1" hidden="1">{"pl_t&amp;d",#N/A,FALSE,"p&amp;l_t&amp;D_01_02 (2)"}</definedName>
    <definedName name="aa" localSheetId="2" hidden="1">{"pl_t&amp;d",#N/A,FALSE,"p&amp;l_t&amp;D_01_02 (2)"}</definedName>
    <definedName name="aa" localSheetId="5" hidden="1">{"pl_t&amp;d",#N/A,FALSE,"p&amp;l_t&amp;D_01_02 (2)"}</definedName>
    <definedName name="aa" hidden="1">{"pl_t&amp;d",#N/A,FALSE,"p&amp;l_t&amp;D_01_02 (2)"}</definedName>
    <definedName name="aaa" localSheetId="1" hidden="1">{"pl_t&amp;d",#N/A,FALSE,"p&amp;l_t&amp;D_01_02 (2)"}</definedName>
    <definedName name="aaa" localSheetId="2" hidden="1">{"pl_t&amp;d",#N/A,FALSE,"p&amp;l_t&amp;D_01_02 (2)"}</definedName>
    <definedName name="aaa" hidden="1">{"pl_t&amp;d",#N/A,FALSE,"p&amp;l_t&amp;D_01_02 (2)"}</definedName>
    <definedName name="aaaa" localSheetId="1" hidden="1">{"pl_t&amp;d",#N/A,FALSE,"p&amp;l_t&amp;D_01_02 (2)"}</definedName>
    <definedName name="aaaa" localSheetId="2" hidden="1">{"pl_t&amp;d",#N/A,FALSE,"p&amp;l_t&amp;D_01_02 (2)"}</definedName>
    <definedName name="aaaa" hidden="1">{"pl_t&amp;d",#N/A,FALSE,"p&amp;l_t&amp;D_01_02 (2)"}</definedName>
    <definedName name="AAAAA" localSheetId="1" hidden="1">{"pl_t&amp;d",#N/A,FALSE,"p&amp;l_t&amp;D_01_02 (2)"}</definedName>
    <definedName name="AAAAA" localSheetId="2" hidden="1">{"pl_t&amp;d",#N/A,FALSE,"p&amp;l_t&amp;D_01_02 (2)"}</definedName>
    <definedName name="AAAAA" hidden="1">{"pl_t&amp;d",#N/A,FALSE,"p&amp;l_t&amp;D_01_02 (2)"}</definedName>
    <definedName name="aaaaaaa" localSheetId="1" hidden="1">{"pl_t&amp;d",#N/A,FALSE,"p&amp;l_t&amp;D_01_02 (2)"}</definedName>
    <definedName name="aaaaaaa" localSheetId="2" hidden="1">{"pl_t&amp;d",#N/A,FALSE,"p&amp;l_t&amp;D_01_02 (2)"}</definedName>
    <definedName name="aaaaaaa" hidden="1">{"pl_t&amp;d",#N/A,FALSE,"p&amp;l_t&amp;D_01_02 (2)"}</definedName>
    <definedName name="ab" localSheetId="1" hidden="1">{"pl_t&amp;d",#N/A,FALSE,"p&amp;l_t&amp;D_01_02 (2)"}</definedName>
    <definedName name="ab" localSheetId="2" hidden="1">{"pl_t&amp;d",#N/A,FALSE,"p&amp;l_t&amp;D_01_02 (2)"}</definedName>
    <definedName name="ab" hidden="1">{"pl_t&amp;d",#N/A,FALSE,"p&amp;l_t&amp;D_01_02 (2)"}</definedName>
    <definedName name="abb" localSheetId="18" hidden="1">{"pl_t&amp;d",#N/A,FALSE,"p&amp;l_t&amp;D_01_02 (2)"}</definedName>
    <definedName name="abb" localSheetId="6" hidden="1">{"pl_t&amp;d",#N/A,FALSE,"p&amp;l_t&amp;D_01_02 (2)"}</definedName>
    <definedName name="abb" localSheetId="1" hidden="1">{"pl_t&amp;d",#N/A,FALSE,"p&amp;l_t&amp;D_01_02 (2)"}</definedName>
    <definedName name="abb" localSheetId="2" hidden="1">{"pl_t&amp;d",#N/A,FALSE,"p&amp;l_t&amp;D_01_02 (2)"}</definedName>
    <definedName name="abb" localSheetId="5" hidden="1">{"pl_t&amp;d",#N/A,FALSE,"p&amp;l_t&amp;D_01_02 (2)"}</definedName>
    <definedName name="abb" hidden="1">{"pl_t&amp;d",#N/A,FALSE,"p&amp;l_t&amp;D_01_02 (2)"}</definedName>
    <definedName name="abc" localSheetId="18" hidden="1">{#N/A,#N/A,FALSE,"1.1";#N/A,#N/A,FALSE,"1.1a";#N/A,#N/A,FALSE,"1.1b";#N/A,#N/A,FALSE,"1.1c";#N/A,#N/A,FALSE,"1.1e";#N/A,#N/A,FALSE,"1.1f";#N/A,#N/A,FALSE,"1.1g";#N/A,#N/A,FALSE,"1.1h_T";#N/A,#N/A,FALSE,"1.1h_D";#N/A,#N/A,FALSE,"1.2";#N/A,#N/A,FALSE,"1.3";#N/A,#N/A,FALSE,"1.3b";#N/A,#N/A,FALSE,"1.4";#N/A,#N/A,FALSE,"1.5";#N/A,#N/A,FALSE,"1.6";#N/A,#N/A,FALSE,"2.1";#N/A,#N/A,FALSE,"SOD";#N/A,#N/A,FALSE,"OL";#N/A,#N/A,FALSE,"CF"}</definedName>
    <definedName name="abc" localSheetId="5" hidden="1">{#N/A,#N/A,FALSE,"1.1";#N/A,#N/A,FALSE,"1.1a";#N/A,#N/A,FALSE,"1.1b";#N/A,#N/A,FALSE,"1.1c";#N/A,#N/A,FALSE,"1.1e";#N/A,#N/A,FALSE,"1.1f";#N/A,#N/A,FALSE,"1.1g";#N/A,#N/A,FALSE,"1.1h_T";#N/A,#N/A,FALSE,"1.1h_D";#N/A,#N/A,FALSE,"1.2";#N/A,#N/A,FALSE,"1.3";#N/A,#N/A,FALSE,"1.3b";#N/A,#N/A,FALSE,"1.4";#N/A,#N/A,FALSE,"1.5";#N/A,#N/A,FALSE,"1.6";#N/A,#N/A,FALSE,"2.1";#N/A,#N/A,FALSE,"SOD";#N/A,#N/A,FALSE,"OL";#N/A,#N/A,FALSE,"CF"}</definedName>
    <definedName name="ABC">#REF!</definedName>
    <definedName name="abcdd">#REF!</definedName>
    <definedName name="abd">#REF!</definedName>
    <definedName name="Abstract" localSheetId="1" hidden="1">{"pl_t&amp;d",#N/A,FALSE,"p&amp;l_t&amp;D_01_02 (2)"}</definedName>
    <definedName name="Abstract" localSheetId="2" hidden="1">{"pl_t&amp;d",#N/A,FALSE,"p&amp;l_t&amp;D_01_02 (2)"}</definedName>
    <definedName name="Abstract" hidden="1">{"pl_t&amp;d",#N/A,FALSE,"p&amp;l_t&amp;D_01_02 (2)"}</definedName>
    <definedName name="abstract1" localSheetId="18" hidden="1">{"pl_t&amp;d",#N/A,FALSE,"p&amp;l_t&amp;D_01_02 (2)"}</definedName>
    <definedName name="abstract1" localSheetId="1" hidden="1">{"pl_t&amp;d",#N/A,FALSE,"p&amp;l_t&amp;D_01_02 (2)"}</definedName>
    <definedName name="abstract1" localSheetId="2" hidden="1">{"pl_t&amp;d",#N/A,FALSE,"p&amp;l_t&amp;D_01_02 (2)"}</definedName>
    <definedName name="abstract1" localSheetId="5" hidden="1">{"pl_t&amp;d",#N/A,FALSE,"p&amp;l_t&amp;D_01_02 (2)"}</definedName>
    <definedName name="abstract1" hidden="1">{"pl_t&amp;d",#N/A,FALSE,"p&amp;l_t&amp;D_01_02 (2)"}</definedName>
    <definedName name="abstractsales">#REF!</definedName>
    <definedName name="abx" localSheetId="18"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abx" localSheetId="1"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abx" localSheetId="2"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abx" localSheetId="5"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abx"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adb" localSheetId="1" hidden="1">{"pl_t&amp;d",#N/A,FALSE,"p&amp;l_t&amp;D_01_02 (2)"}</definedName>
    <definedName name="adb" localSheetId="2" hidden="1">{"pl_t&amp;d",#N/A,FALSE,"p&amp;l_t&amp;D_01_02 (2)"}</definedName>
    <definedName name="adb" hidden="1">{"pl_t&amp;d",#N/A,FALSE,"p&amp;l_t&amp;D_01_02 (2)"}</definedName>
    <definedName name="adherance" localSheetId="1" hidden="1">{"pl_t&amp;d",#N/A,FALSE,"p&amp;l_t&amp;D_01_02 (2)"}</definedName>
    <definedName name="adherance" localSheetId="2" hidden="1">{"pl_t&amp;d",#N/A,FALSE,"p&amp;l_t&amp;D_01_02 (2)"}</definedName>
    <definedName name="adherance" hidden="1">{"pl_t&amp;d",#N/A,FALSE,"p&amp;l_t&amp;D_01_02 (2)"}</definedName>
    <definedName name="AET" localSheetId="1" hidden="1">{"pl_t&amp;d",#N/A,FALSE,"p&amp;l_t&amp;D_01_02 (2)"}</definedName>
    <definedName name="AET" localSheetId="2" hidden="1">{"pl_t&amp;d",#N/A,FALSE,"p&amp;l_t&amp;D_01_02 (2)"}</definedName>
    <definedName name="AET" hidden="1">{"pl_t&amp;d",#N/A,FALSE,"p&amp;l_t&amp;D_01_02 (2)"}</definedName>
    <definedName name="AFD" localSheetId="1" hidden="1">{"pl_t&amp;d",#N/A,FALSE,"p&amp;l_t&amp;D_01_02 (2)"}</definedName>
    <definedName name="AFD" localSheetId="2" hidden="1">{"pl_t&amp;d",#N/A,FALSE,"p&amp;l_t&amp;D_01_02 (2)"}</definedName>
    <definedName name="AFD" hidden="1">{"pl_t&amp;d",#N/A,FALSE,"p&amp;l_t&amp;D_01_02 (2)"}</definedName>
    <definedName name="agl" localSheetId="1" hidden="1">{"pl_t&amp;d",#N/A,FALSE,"p&amp;l_t&amp;D_01_02 (2)"}</definedName>
    <definedName name="agl" localSheetId="2" hidden="1">{"pl_t&amp;d",#N/A,FALSE,"p&amp;l_t&amp;D_01_02 (2)"}</definedName>
    <definedName name="agl" hidden="1">{"pl_t&amp;d",#N/A,FALSE,"p&amp;l_t&amp;D_01_02 (2)"}</definedName>
    <definedName name="agll" localSheetId="1" hidden="1">{"pl_t&amp;d",#N/A,FALSE,"p&amp;l_t&amp;D_01_02 (2)"}</definedName>
    <definedName name="agll" localSheetId="2" hidden="1">{"pl_t&amp;d",#N/A,FALSE,"p&amp;l_t&amp;D_01_02 (2)"}</definedName>
    <definedName name="agll" hidden="1">{"pl_t&amp;d",#N/A,FALSE,"p&amp;l_t&amp;D_01_02 (2)"}</definedName>
    <definedName name="agr" localSheetId="1" hidden="1">{"pl_t&amp;d",#N/A,FALSE,"p&amp;l_t&amp;D_01_02 (2)"}</definedName>
    <definedName name="agr" localSheetId="2" hidden="1">{"pl_t&amp;d",#N/A,FALSE,"p&amp;l_t&amp;D_01_02 (2)"}</definedName>
    <definedName name="agr" hidden="1">{"pl_t&amp;d",#N/A,FALSE,"p&amp;l_t&amp;D_01_02 (2)"}</definedName>
    <definedName name="agri" localSheetId="18">#REF!</definedName>
    <definedName name="agri" localSheetId="5">#REF!</definedName>
    <definedName name="agri">#REF!</definedName>
    <definedName name="alfhkjgr" localSheetId="1" hidden="1">{"pl_t&amp;d",#N/A,FALSE,"p&amp;l_t&amp;D_01_02 (2)"}</definedName>
    <definedName name="alfhkjgr" localSheetId="2" hidden="1">{"pl_t&amp;d",#N/A,FALSE,"p&amp;l_t&amp;D_01_02 (2)"}</definedName>
    <definedName name="alfhkjgr" hidden="1">{"pl_t&amp;d",#N/A,FALSE,"p&amp;l_t&amp;D_01_02 (2)"}</definedName>
    <definedName name="ALL_EXP">#REF!</definedName>
    <definedName name="amar" localSheetId="18" hidden="1">{"pl_t&amp;d",#N/A,FALSE,"p&amp;l_t&amp;D_01_02 (2)"}</definedName>
    <definedName name="amar" localSheetId="1" hidden="1">{"pl_t&amp;d",#N/A,FALSE,"p&amp;l_t&amp;D_01_02 (2)"}</definedName>
    <definedName name="amar" localSheetId="2" hidden="1">{"pl_t&amp;d",#N/A,FALSE,"p&amp;l_t&amp;D_01_02 (2)"}</definedName>
    <definedName name="amar" localSheetId="5" hidden="1">{"pl_t&amp;d",#N/A,FALSE,"p&amp;l_t&amp;D_01_02 (2)"}</definedName>
    <definedName name="amar" hidden="1">{"pl_t&amp;d",#N/A,FALSE,"p&amp;l_t&amp;D_01_02 (2)"}</definedName>
    <definedName name="AMARNATH" localSheetId="1" hidden="1">{"pl_t&amp;d",#N/A,FALSE,"p&amp;l_t&amp;D_01_02 (2)"}</definedName>
    <definedName name="AMARNATH" localSheetId="2" hidden="1">{"pl_t&amp;d",#N/A,FALSE,"p&amp;l_t&amp;D_01_02 (2)"}</definedName>
    <definedName name="AMARNATH" hidden="1">{"pl_t&amp;d",#N/A,FALSE,"p&amp;l_t&amp;D_01_02 (2)"}</definedName>
    <definedName name="an" localSheetId="18" hidden="1">{"pl_t&amp;d",#N/A,FALSE,"p&amp;l_t&amp;D_01_02 (2)"}</definedName>
    <definedName name="an" localSheetId="1" hidden="1">{"pl_t&amp;d",#N/A,FALSE,"p&amp;l_t&amp;D_01_02 (2)"}</definedName>
    <definedName name="an" localSheetId="2" hidden="1">{"pl_t&amp;d",#N/A,FALSE,"p&amp;l_t&amp;D_01_02 (2)"}</definedName>
    <definedName name="an" localSheetId="5" hidden="1">{"pl_t&amp;d",#N/A,FALSE,"p&amp;l_t&amp;D_01_02 (2)"}</definedName>
    <definedName name="an" hidden="1">{"pl_t&amp;d",#N/A,FALSE,"p&amp;l_t&amp;D_01_02 (2)"}</definedName>
    <definedName name="Annexure" localSheetId="1" hidden="1">{"pl_t&amp;d",#N/A,FALSE,"p&amp;l_t&amp;D_01_02 (2)"}</definedName>
    <definedName name="Annexure" localSheetId="2" hidden="1">{"pl_t&amp;d",#N/A,FALSE,"p&amp;l_t&amp;D_01_02 (2)"}</definedName>
    <definedName name="Annexure" hidden="1">{"pl_t&amp;d",#N/A,FALSE,"p&amp;l_t&amp;D_01_02 (2)"}</definedName>
    <definedName name="AP">#REF!</definedName>
    <definedName name="Apr">[3]Newabstract!#REF!</definedName>
    <definedName name="Apr02___0" localSheetId="18">[3]Newabstract!#REF!</definedName>
    <definedName name="Apr02___0" localSheetId="5">[3]Newabstract!#REF!</definedName>
    <definedName name="Apr02___0">[3]Newabstract!#REF!</definedName>
    <definedName name="Apr03___0" localSheetId="18">[3]Newabstract!#REF!</definedName>
    <definedName name="Apr03___0" localSheetId="5">[3]Newabstract!#REF!</definedName>
    <definedName name="Apr03___0">[3]Newabstract!#REF!</definedName>
    <definedName name="Apr04___0" localSheetId="18">[3]Newabstract!#REF!</definedName>
    <definedName name="Apr04___0" localSheetId="5">[3]Newabstract!#REF!</definedName>
    <definedName name="Apr04___0">[3]Newabstract!#REF!</definedName>
    <definedName name="Apr05___0" localSheetId="18">[3]Newabstract!#REF!</definedName>
    <definedName name="Apr05___0" localSheetId="5">[3]Newabstract!#REF!</definedName>
    <definedName name="Apr05___0">[3]Newabstract!#REF!</definedName>
    <definedName name="Apr06___0" localSheetId="18">[3]Newabstract!#REF!</definedName>
    <definedName name="Apr06___0" localSheetId="5">[3]Newabstract!#REF!</definedName>
    <definedName name="Apr06___0">[3]Newabstract!#REF!</definedName>
    <definedName name="Apr07___0" localSheetId="18">[3]Newabstract!#REF!</definedName>
    <definedName name="Apr07___0" localSheetId="5">[3]Newabstract!#REF!</definedName>
    <definedName name="Apr07___0">[3]Newabstract!#REF!</definedName>
    <definedName name="Apr08___0" localSheetId="18">[3]Newabstract!#REF!</definedName>
    <definedName name="Apr08___0" localSheetId="5">[3]Newabstract!#REF!</definedName>
    <definedName name="Apr08___0">[3]Newabstract!#REF!</definedName>
    <definedName name="Apr09___0" localSheetId="18">[3]Newabstract!#REF!</definedName>
    <definedName name="Apr09___0" localSheetId="5">[3]Newabstract!#REF!</definedName>
    <definedName name="Apr09___0">[3]Newabstract!#REF!</definedName>
    <definedName name="Apr10___0" localSheetId="18">[3]Newabstract!#REF!</definedName>
    <definedName name="Apr10___0" localSheetId="5">[3]Newabstract!#REF!</definedName>
    <definedName name="Apr10___0">[3]Newabstract!#REF!</definedName>
    <definedName name="Apr11___0" localSheetId="18">[3]Newabstract!#REF!</definedName>
    <definedName name="Apr11___0" localSheetId="5">[3]Newabstract!#REF!</definedName>
    <definedName name="Apr11___0">[3]Newabstract!#REF!</definedName>
    <definedName name="Apr13___0" localSheetId="18">[3]Newabstract!#REF!</definedName>
    <definedName name="Apr13___0" localSheetId="5">[3]Newabstract!#REF!</definedName>
    <definedName name="Apr13___0">[3]Newabstract!#REF!</definedName>
    <definedName name="Apr14___0" localSheetId="18">[3]Newabstract!#REF!</definedName>
    <definedName name="Apr14___0" localSheetId="5">[3]Newabstract!#REF!</definedName>
    <definedName name="Apr14___0">[3]Newabstract!#REF!</definedName>
    <definedName name="Apr15___0" localSheetId="18">[3]Newabstract!#REF!</definedName>
    <definedName name="Apr15___0" localSheetId="5">[3]Newabstract!#REF!</definedName>
    <definedName name="Apr15___0">[3]Newabstract!#REF!</definedName>
    <definedName name="Apr16___0" localSheetId="18">[3]Newabstract!#REF!</definedName>
    <definedName name="Apr16___0" localSheetId="5">[3]Newabstract!#REF!</definedName>
    <definedName name="Apr16___0">[3]Newabstract!#REF!</definedName>
    <definedName name="Apr17___0" localSheetId="18">[3]Newabstract!#REF!</definedName>
    <definedName name="Apr17___0" localSheetId="5">[3]Newabstract!#REF!</definedName>
    <definedName name="Apr17___0">[3]Newabstract!#REF!</definedName>
    <definedName name="Apr20___0" localSheetId="18">[3]Newabstract!#REF!</definedName>
    <definedName name="Apr20___0" localSheetId="5">[3]Newabstract!#REF!</definedName>
    <definedName name="Apr20___0">[3]Newabstract!#REF!</definedName>
    <definedName name="Apr21___0" localSheetId="18">[3]Newabstract!#REF!</definedName>
    <definedName name="Apr21___0" localSheetId="5">[3]Newabstract!#REF!</definedName>
    <definedName name="Apr21___0">[3]Newabstract!#REF!</definedName>
    <definedName name="Apr22___0" localSheetId="18">[3]Newabstract!#REF!</definedName>
    <definedName name="Apr22___0" localSheetId="5">[3]Newabstract!#REF!</definedName>
    <definedName name="Apr22___0">[3]Newabstract!#REF!</definedName>
    <definedName name="Apr23___0" localSheetId="18">[3]Newabstract!#REF!</definedName>
    <definedName name="Apr23___0" localSheetId="5">[3]Newabstract!#REF!</definedName>
    <definedName name="Apr23___0">[3]Newabstract!#REF!</definedName>
    <definedName name="Apr24___0" localSheetId="18">[3]Newabstract!#REF!</definedName>
    <definedName name="Apr24___0" localSheetId="5">[3]Newabstract!#REF!</definedName>
    <definedName name="Apr24___0">[3]Newabstract!#REF!</definedName>
    <definedName name="Apr27___0" localSheetId="18">[3]Newabstract!#REF!</definedName>
    <definedName name="Apr27___0" localSheetId="5">[3]Newabstract!#REF!</definedName>
    <definedName name="Apr27___0">[3]Newabstract!#REF!</definedName>
    <definedName name="Apr28___0" localSheetId="18">[3]Newabstract!#REF!</definedName>
    <definedName name="Apr28___0" localSheetId="5">[3]Newabstract!#REF!</definedName>
    <definedName name="Apr28___0">[3]Newabstract!#REF!</definedName>
    <definedName name="Apr29___0" localSheetId="18">[3]Newabstract!#REF!</definedName>
    <definedName name="Apr29___0" localSheetId="5">[3]Newabstract!#REF!</definedName>
    <definedName name="Apr29___0">[3]Newabstract!#REF!</definedName>
    <definedName name="Apr30___0" localSheetId="18">[3]Newabstract!#REF!</definedName>
    <definedName name="Apr30___0" localSheetId="5">[3]Newabstract!#REF!</definedName>
    <definedName name="Apr30___0">[3]Newabstract!#REF!</definedName>
    <definedName name="april">#REF!</definedName>
    <definedName name="APRIL_03_NEW">#REF!</definedName>
    <definedName name="arun">[3]Newabstract!#REF!</definedName>
    <definedName name="AS" localSheetId="18" hidden="1">{"pl_t&amp;d",#N/A,FALSE,"p&amp;l_t&amp;D_01_02 (2)"}</definedName>
    <definedName name="AS" localSheetId="5" hidden="1">{"pl_t&amp;d",#N/A,FALSE,"p&amp;l_t&amp;D_01_02 (2)"}</definedName>
    <definedName name="asd" localSheetId="1" hidden="1">{"pl_t&amp;d",#N/A,FALSE,"p&amp;l_t&amp;D_01_02 (2)"}</definedName>
    <definedName name="asd" localSheetId="2" hidden="1">{"pl_t&amp;d",#N/A,FALSE,"p&amp;l_t&amp;D_01_02 (2)"}</definedName>
    <definedName name="asd" hidden="1">{"pl_t&amp;d",#N/A,FALSE,"p&amp;l_t&amp;D_01_02 (2)"}</definedName>
    <definedName name="asdf">[3]Newabstract!#REF!</definedName>
    <definedName name="asdfsdfsd" localSheetId="1" hidden="1">{"pl_t&amp;d",#N/A,FALSE,"p&amp;l_t&amp;D_01_02 (2)"}</definedName>
    <definedName name="asdfsdfsd" localSheetId="2" hidden="1">{"pl_t&amp;d",#N/A,FALSE,"p&amp;l_t&amp;D_01_02 (2)"}</definedName>
    <definedName name="asdfsdfsd" hidden="1">{"pl_t&amp;d",#N/A,FALSE,"p&amp;l_t&amp;D_01_02 (2)"}</definedName>
    <definedName name="ASHOK" localSheetId="1" hidden="1">{"pl_t&amp;d",#N/A,FALSE,"p&amp;l_t&amp;D_01_02 (2)"}</definedName>
    <definedName name="ASHOK" localSheetId="2" hidden="1">{"pl_t&amp;d",#N/A,FALSE,"p&amp;l_t&amp;D_01_02 (2)"}</definedName>
    <definedName name="ASHOK" hidden="1">{"pl_t&amp;d",#N/A,FALSE,"p&amp;l_t&amp;D_01_02 (2)"}</definedName>
    <definedName name="atp">#REF!</definedName>
    <definedName name="ATPNOV02">#REF!</definedName>
    <definedName name="AUG">#REF!</definedName>
    <definedName name="august">#REF!</definedName>
    <definedName name="August1">[11]MeritOrder!$C$296:$H$336</definedName>
    <definedName name="b" localSheetId="18" hidden="1">{#N/A,#N/A,FALSE,"1.1";#N/A,#N/A,FALSE,"1.1a";#N/A,#N/A,FALSE,"1.1b";#N/A,#N/A,FALSE,"1.1c";#N/A,#N/A,FALSE,"1.1e";#N/A,#N/A,FALSE,"1.1f";#N/A,#N/A,FALSE,"1.1g";#N/A,#N/A,FALSE,"1.1h_D";#N/A,#N/A,FALSE,"1.1h_T";#N/A,#N/A,FALSE,"1.2";#N/A,#N/A,FALSE,"1.3b";#N/A,#N/A,FALSE,"1.3";#N/A,#N/A,FALSE,"1.4";#N/A,#N/A,FALSE,"1.5";#N/A,#N/A,FALSE,"1.6";#N/A,#N/A,FALSE,"SOD";#N/A,#N/A,FALSE,"CF"}</definedName>
    <definedName name="b" localSheetId="1" hidden="1">{"pl_t&amp;d",#N/A,FALSE,"p&amp;l_t&amp;D_01_02 (2)"}</definedName>
    <definedName name="b" localSheetId="2" hidden="1">{"pl_t&amp;d",#N/A,FALSE,"p&amp;l_t&amp;D_01_02 (2)"}</definedName>
    <definedName name="b" localSheetId="5" hidden="1">{#N/A,#N/A,FALSE,"1.1";#N/A,#N/A,FALSE,"1.1a";#N/A,#N/A,FALSE,"1.1b";#N/A,#N/A,FALSE,"1.1c";#N/A,#N/A,FALSE,"1.1e";#N/A,#N/A,FALSE,"1.1f";#N/A,#N/A,FALSE,"1.1g";#N/A,#N/A,FALSE,"1.1h_D";#N/A,#N/A,FALSE,"1.1h_T";#N/A,#N/A,FALSE,"1.2";#N/A,#N/A,FALSE,"1.3b";#N/A,#N/A,FALSE,"1.3";#N/A,#N/A,FALSE,"1.4";#N/A,#N/A,FALSE,"1.5";#N/A,#N/A,FALSE,"1.6";#N/A,#N/A,FALSE,"SOD";#N/A,#N/A,FALSE,"CF"}</definedName>
    <definedName name="b" hidden="1">{"pl_t&amp;d",#N/A,FALSE,"p&amp;l_t&amp;D_01_02 (2)"}</definedName>
    <definedName name="B0">#REF!</definedName>
    <definedName name="bab" localSheetId="18" hidden="1">{"pl_t&amp;d",#N/A,FALSE,"p&amp;l_t&amp;D_01_02 (2)"}</definedName>
    <definedName name="bab" localSheetId="1" hidden="1">{"pl_t&amp;d",#N/A,FALSE,"p&amp;l_t&amp;D_01_02 (2)"}</definedName>
    <definedName name="bab" localSheetId="2" hidden="1">{"pl_t&amp;d",#N/A,FALSE,"p&amp;l_t&amp;D_01_02 (2)"}</definedName>
    <definedName name="bab" localSheetId="5" hidden="1">{"pl_t&amp;d",#N/A,FALSE,"p&amp;l_t&amp;D_01_02 (2)"}</definedName>
    <definedName name="bab" hidden="1">{"pl_t&amp;d",#N/A,FALSE,"p&amp;l_t&amp;D_01_02 (2)"}</definedName>
    <definedName name="bb" localSheetId="1" hidden="1">{"pl_t&amp;d",#N/A,FALSE,"p&amp;l_t&amp;D_01_02 (2)"}</definedName>
    <definedName name="bb" localSheetId="2" hidden="1">{"pl_t&amp;d",#N/A,FALSE,"p&amp;l_t&amp;D_01_02 (2)"}</definedName>
    <definedName name="bb" hidden="1">{"pl_t&amp;d",#N/A,FALSE,"p&amp;l_t&amp;D_01_02 (2)"}</definedName>
    <definedName name="bdatp">#REF!</definedName>
    <definedName name="bdc" localSheetId="18" hidden="1">{"pl_t&amp;d",#N/A,FALSE,"p&amp;l_t&amp;D_01_02 (2)"}</definedName>
    <definedName name="bdc" localSheetId="1" hidden="1">{"pl_t&amp;d",#N/A,FALSE,"p&amp;l_t&amp;D_01_02 (2)"}</definedName>
    <definedName name="bdc" localSheetId="2" hidden="1">{"pl_t&amp;d",#N/A,FALSE,"p&amp;l_t&amp;D_01_02 (2)"}</definedName>
    <definedName name="bdc" localSheetId="5" hidden="1">{"pl_t&amp;d",#N/A,FALSE,"p&amp;l_t&amp;D_01_02 (2)"}</definedName>
    <definedName name="bdc" hidden="1">{"pl_t&amp;d",#N/A,FALSE,"p&amp;l_t&amp;D_01_02 (2)"}</definedName>
    <definedName name="bdhydc">#REF!</definedName>
    <definedName name="bdhydn">#REF!</definedName>
    <definedName name="bdhyds">#REF!</definedName>
    <definedName name="bdknl">#REF!</definedName>
    <definedName name="bdmbnr">#REF!</definedName>
    <definedName name="bdmdk">#REF!</definedName>
    <definedName name="bdnlg">#REF!</definedName>
    <definedName name="bdrrb">#REF!</definedName>
    <definedName name="bdrrn">#REF!</definedName>
    <definedName name="bdrrs">#REF!</definedName>
    <definedName name="book" localSheetId="1" hidden="1">{"pl_t&amp;d",#N/A,FALSE,"p&amp;l_t&amp;D_01_02 (2)"}</definedName>
    <definedName name="book" localSheetId="2" hidden="1">{"pl_t&amp;d",#N/A,FALSE,"p&amp;l_t&amp;D_01_02 (2)"}</definedName>
    <definedName name="book" hidden="1">{"pl_t&amp;d",#N/A,FALSE,"p&amp;l_t&amp;D_01_02 (2)"}</definedName>
    <definedName name="Breakdowns" localSheetId="1" hidden="1">{"pl_t&amp;d",#N/A,FALSE,"p&amp;l_t&amp;D_01_02 (2)"}</definedName>
    <definedName name="Breakdowns" localSheetId="2" hidden="1">{"pl_t&amp;d",#N/A,FALSE,"p&amp;l_t&amp;D_01_02 (2)"}</definedName>
    <definedName name="Breakdowns" hidden="1">{"pl_t&amp;d",#N/A,FALSE,"p&amp;l_t&amp;D_01_02 (2)"}</definedName>
    <definedName name="burnt" localSheetId="1" hidden="1">{"pl_td_01_02",#N/A,FALSE,"p&amp;l_t&amp;D_01_02 (2)"}</definedName>
    <definedName name="burnt" localSheetId="2" hidden="1">{"pl_td_01_02",#N/A,FALSE,"p&amp;l_t&amp;D_01_02 (2)"}</definedName>
    <definedName name="burnt" hidden="1">{"pl_td_01_02",#N/A,FALSE,"p&amp;l_t&amp;D_01_02 (2)"}</definedName>
    <definedName name="BUS">[12]Eviews!$B$2:$H$518</definedName>
    <definedName name="Business_Unit" localSheetId="18">[13]RevenueInput!#REF!</definedName>
    <definedName name="Business_Unit" localSheetId="5">[13]RevenueInput!#REF!</definedName>
    <definedName name="Business_Unit">[13]RevenueInput!#REF!</definedName>
    <definedName name="CASE" localSheetId="18" hidden="1">{"pl_t&amp;d",#N/A,FALSE,"p&amp;l_t&amp;D_01_02 (2)"}</definedName>
    <definedName name="CASE" localSheetId="1" hidden="1">{"pl_t&amp;d",#N/A,FALSE,"p&amp;l_t&amp;D_01_02 (2)"}</definedName>
    <definedName name="CASE" localSheetId="2" hidden="1">{"pl_t&amp;d",#N/A,FALSE,"p&amp;l_t&amp;D_01_02 (2)"}</definedName>
    <definedName name="CASE" localSheetId="5" hidden="1">{"pl_t&amp;d",#N/A,FALSE,"p&amp;l_t&amp;D_01_02 (2)"}</definedName>
    <definedName name="CASE" hidden="1">{"pl_t&amp;d",#N/A,FALSE,"p&amp;l_t&amp;D_01_02 (2)"}</definedName>
    <definedName name="cc" localSheetId="1" hidden="1">{"pl_t&amp;d",#N/A,FALSE,"p&amp;l_t&amp;D_01_02 (2)"}</definedName>
    <definedName name="cc" localSheetId="2" hidden="1">{"pl_t&amp;d",#N/A,FALSE,"p&amp;l_t&amp;D_01_02 (2)"}</definedName>
    <definedName name="cc" hidden="1">{"pl_t&amp;d",#N/A,FALSE,"p&amp;l_t&amp;D_01_02 (2)"}</definedName>
    <definedName name="ccc" localSheetId="1" hidden="1">{#N/A,#N/A,FALSE,"1.1";#N/A,#N/A,FALSE,"1.1a";#N/A,#N/A,FALSE,"1.1b";#N/A,#N/A,FALSE,"1.1c";#N/A,#N/A,FALSE,"1.1e";#N/A,#N/A,FALSE,"1.1f";#N/A,#N/A,FALSE,"1.1g";#N/A,#N/A,FALSE,"1.1h_T";#N/A,#N/A,FALSE,"1.1h_D";#N/A,#N/A,FALSE,"1.2";#N/A,#N/A,FALSE,"1.3";#N/A,#N/A,FALSE,"1.3b";#N/A,#N/A,FALSE,"1.4";#N/A,#N/A,FALSE,"1.5";#N/A,#N/A,FALSE,"1.6";#N/A,#N/A,FALSE,"2.1";#N/A,#N/A,FALSE,"SOD";#N/A,#N/A,FALSE,"OL";#N/A,#N/A,FALSE,"CF"}</definedName>
    <definedName name="ccc" localSheetId="2" hidden="1">{#N/A,#N/A,FALSE,"1.1";#N/A,#N/A,FALSE,"1.1a";#N/A,#N/A,FALSE,"1.1b";#N/A,#N/A,FALSE,"1.1c";#N/A,#N/A,FALSE,"1.1e";#N/A,#N/A,FALSE,"1.1f";#N/A,#N/A,FALSE,"1.1g";#N/A,#N/A,FALSE,"1.1h_T";#N/A,#N/A,FALSE,"1.1h_D";#N/A,#N/A,FALSE,"1.2";#N/A,#N/A,FALSE,"1.3";#N/A,#N/A,FALSE,"1.3b";#N/A,#N/A,FALSE,"1.4";#N/A,#N/A,FALSE,"1.5";#N/A,#N/A,FALSE,"1.6";#N/A,#N/A,FALSE,"2.1";#N/A,#N/A,FALSE,"SOD";#N/A,#N/A,FALSE,"OL";#N/A,#N/A,FALSE,"CF"}</definedName>
    <definedName name="ccc" hidden="1">{#N/A,#N/A,FALSE,"1.1";#N/A,#N/A,FALSE,"1.1a";#N/A,#N/A,FALSE,"1.1b";#N/A,#N/A,FALSE,"1.1c";#N/A,#N/A,FALSE,"1.1e";#N/A,#N/A,FALSE,"1.1f";#N/A,#N/A,FALSE,"1.1g";#N/A,#N/A,FALSE,"1.1h_T";#N/A,#N/A,FALSE,"1.1h_D";#N/A,#N/A,FALSE,"1.2";#N/A,#N/A,FALSE,"1.3";#N/A,#N/A,FALSE,"1.3b";#N/A,#N/A,FALSE,"1.4";#N/A,#N/A,FALSE,"1.5";#N/A,#N/A,FALSE,"1.6";#N/A,#N/A,FALSE,"2.1";#N/A,#N/A,FALSE,"SOD";#N/A,#N/A,FALSE,"OL";#N/A,#N/A,FALSE,"CF"}</definedName>
    <definedName name="ChallanSrnoList">[14]Challan!$A$7:$A$50</definedName>
    <definedName name="Circle1" localSheetId="1" hidden="1">{"pl_t&amp;d",#N/A,FALSE,"p&amp;l_t&amp;D_01_02 (2)"}</definedName>
    <definedName name="Circle1" localSheetId="2" hidden="1">{"pl_t&amp;d",#N/A,FALSE,"p&amp;l_t&amp;D_01_02 (2)"}</definedName>
    <definedName name="Circle1" hidden="1">{"pl_t&amp;d",#N/A,FALSE,"p&amp;l_t&amp;D_01_02 (2)"}</definedName>
    <definedName name="CLOSE" hidden="1">#REF!</definedName>
    <definedName name="cm" localSheetId="18">#REF!</definedName>
    <definedName name="cm" localSheetId="5">#REF!</definedName>
    <definedName name="cm">#REF!</definedName>
    <definedName name="cmb_FBI.EmployeesInOutIndiaFlg">#REF!</definedName>
    <definedName name="cmb_FBI.SeparateAcntMaintainForIndiaForeignFlg">#REF!</definedName>
    <definedName name="cmbyn">#REF!</definedName>
    <definedName name="col" localSheetId="1" hidden="1">{"pl_t&amp;d",#N/A,FALSE,"p&amp;l_t&amp;D_01_02 (2)"}</definedName>
    <definedName name="col" localSheetId="2" hidden="1">{"pl_t&amp;d",#N/A,FALSE,"p&amp;l_t&amp;D_01_02 (2)"}</definedName>
    <definedName name="col" hidden="1">{"pl_t&amp;d",#N/A,FALSE,"p&amp;l_t&amp;D_01_02 (2)"}</definedName>
    <definedName name="com" localSheetId="1" hidden="1">{"pl_t&amp;d",#N/A,FALSE,"p&amp;l_t&amp;D_01_02 (2)"}</definedName>
    <definedName name="com" localSheetId="2" hidden="1">{"pl_t&amp;d",#N/A,FALSE,"p&amp;l_t&amp;D_01_02 (2)"}</definedName>
    <definedName name="com" hidden="1">{"pl_t&amp;d",#N/A,FALSE,"p&amp;l_t&amp;D_01_02 (2)"}</definedName>
    <definedName name="comm" localSheetId="18">#REF!</definedName>
    <definedName name="comm" localSheetId="5">#REF!</definedName>
    <definedName name="comm">#REF!</definedName>
    <definedName name="CompanyName">[13]cover1!$A$34</definedName>
    <definedName name="CONTROL">#REF!</definedName>
    <definedName name="COPY" localSheetId="18" hidden="1">{"pl_t&amp;d",#N/A,FALSE,"p&amp;l_t&amp;D_01_02 (2)"}</definedName>
    <definedName name="COPY" localSheetId="1" hidden="1">{"pl_t&amp;d",#N/A,FALSE,"p&amp;l_t&amp;D_01_02 (2)"}</definedName>
    <definedName name="COPY" localSheetId="2" hidden="1">{"pl_t&amp;d",#N/A,FALSE,"p&amp;l_t&amp;D_01_02 (2)"}</definedName>
    <definedName name="COPY" localSheetId="5" hidden="1">{"pl_t&amp;d",#N/A,FALSE,"p&amp;l_t&amp;D_01_02 (2)"}</definedName>
    <definedName name="COPY" hidden="1">{"pl_t&amp;d",#N/A,FALSE,"p&amp;l_t&amp;D_01_02 (2)"}</definedName>
    <definedName name="CPDCL">#REF!</definedName>
    <definedName name="cr_dir_month_wise_3_3_apr04__2_">#REF!</definedName>
    <definedName name="cr_feb_04_range_format_5">#REF!</definedName>
    <definedName name="_xlnm.Criteria">[1]DLC!$GS$304:$HF$305</definedName>
    <definedName name="Criterion" localSheetId="18">#REF!</definedName>
    <definedName name="Criterion" localSheetId="5">#REF!</definedName>
    <definedName name="crore">[15]General!$A$7</definedName>
    <definedName name="cumm" localSheetId="1" hidden="1">{"pl_td_01_02",#N/A,FALSE,"p&amp;l_t&amp;D_01_02 (2)"}</definedName>
    <definedName name="cumm" localSheetId="2" hidden="1">{"pl_td_01_02",#N/A,FALSE,"p&amp;l_t&amp;D_01_02 (2)"}</definedName>
    <definedName name="cumm" hidden="1">{"pl_td_01_02",#N/A,FALSE,"p&amp;l_t&amp;D_01_02 (2)"}</definedName>
    <definedName name="CUMM3AUG" localSheetId="1" hidden="1">{"pl_t&amp;d",#N/A,FALSE,"p&amp;l_t&amp;D_01_02 (2)"}</definedName>
    <definedName name="CUMM3AUG" localSheetId="2" hidden="1">{"pl_t&amp;d",#N/A,FALSE,"p&amp;l_t&amp;D_01_02 (2)"}</definedName>
    <definedName name="CUMM3AUG" hidden="1">{"pl_t&amp;d",#N/A,FALSE,"p&amp;l_t&amp;D_01_02 (2)"}</definedName>
    <definedName name="CURVE">'[16]CURVE(1)'!$A$3:$C$274</definedName>
    <definedName name="d" localSheetId="18" hidden="1">{"pl_t&amp;d",#N/A,FALSE,"p&amp;l_t&amp;D_01_02 (2)"}</definedName>
    <definedName name="D" localSheetId="1">{"pl_t&amp;d",#N/A,FALSE,"p&amp;l_t&amp;D_01_02 (2)"}</definedName>
    <definedName name="D" localSheetId="2">{"pl_t&amp;d",#N/A,FALSE,"p&amp;l_t&amp;D_01_02 (2)"}</definedName>
    <definedName name="d" localSheetId="5" hidden="1">{"pl_t&amp;d",#N/A,FALSE,"p&amp;l_t&amp;D_01_02 (2)"}</definedName>
    <definedName name="D">{"pl_t&amp;d",#N/A,FALSE,"p&amp;l_t&amp;D_01_02 (2)"}</definedName>
    <definedName name="DATA1">#REF!</definedName>
    <definedName name="DATA10">#REF!</definedName>
    <definedName name="DATA11">#REF!</definedName>
    <definedName name="DATA12">[17]Sheet1!#REF!</definedName>
    <definedName name="DATA13">[17]Sheet1!#REF!</definedName>
    <definedName name="DATA14">#REF!</definedName>
    <definedName name="DATA15">#REF!</definedName>
    <definedName name="DATA16">#REF!</definedName>
    <definedName name="DATA17">[17]Sheet1!#REF!</definedName>
    <definedName name="DATA18">[17]Sheet1!#REF!</definedName>
    <definedName name="DATA19">[17]Sheet1!#REF!</definedName>
    <definedName name="DATA2">#REF!</definedName>
    <definedName name="DATA20">[17]Sheet1!#REF!</definedName>
    <definedName name="DATA21">[17]Sheet1!#REF!</definedName>
    <definedName name="DATA3">#REF!</definedName>
    <definedName name="DATA4">#REF!</definedName>
    <definedName name="DATA5">#REF!</definedName>
    <definedName name="DATA6">#REF!</definedName>
    <definedName name="DATA7">#REF!</definedName>
    <definedName name="DATA8">#REF!</definedName>
    <definedName name="DATA9">#REF!</definedName>
    <definedName name="_xlnm.Database" localSheetId="18">#REF!</definedName>
    <definedName name="_xlnm.Database" localSheetId="11">#REF!</definedName>
    <definedName name="_xlnm.Database" localSheetId="6">#REF!</definedName>
    <definedName name="_xlnm.Database" localSheetId="8">#REF!</definedName>
    <definedName name="_xlnm.Database" localSheetId="5">#REF!</definedName>
    <definedName name="_xlnm.Database">#REF!</definedName>
    <definedName name="David" localSheetId="1" hidden="1">{"pl_t&amp;d",#N/A,FALSE,"p&amp;l_t&amp;D_01_02 (2)"}</definedName>
    <definedName name="David" localSheetId="2" hidden="1">{"pl_t&amp;d",#N/A,FALSE,"p&amp;l_t&amp;D_01_02 (2)"}</definedName>
    <definedName name="David" hidden="1">{"pl_t&amp;d",#N/A,FALSE,"p&amp;l_t&amp;D_01_02 (2)"}</definedName>
    <definedName name="DD" localSheetId="18" hidden="1">{"pl_t&amp;d",#N/A,FALSE,"p&amp;l_t&amp;D_01_02 (2)"}</definedName>
    <definedName name="DD" localSheetId="1" hidden="1">{"pl_t&amp;d",#N/A,FALSE,"p&amp;l_t&amp;D_01_02 (2)"}</definedName>
    <definedName name="DD" localSheetId="2" hidden="1">{"pl_t&amp;d",#N/A,FALSE,"p&amp;l_t&amp;D_01_02 (2)"}</definedName>
    <definedName name="DD" localSheetId="5" hidden="1">{"pl_t&amp;d",#N/A,FALSE,"p&amp;l_t&amp;D_01_02 (2)"}</definedName>
    <definedName name="DD" hidden="1">{"pl_t&amp;d",#N/A,FALSE,"p&amp;l_t&amp;D_01_02 (2)"}</definedName>
    <definedName name="ddd" localSheetId="8" hidden="1">{"pl_t&amp;d",#N/A,FALSE,"p&amp;l_t&amp;D_01_02 (2)"}</definedName>
    <definedName name="DDD">[18]Bus_ID!$B$2:$E$494</definedName>
    <definedName name="ddds" localSheetId="18" hidden="1">{"pl_t&amp;d",#N/A,FALSE,"p&amp;l_t&amp;D_01_02 (2)"}</definedName>
    <definedName name="ddds" localSheetId="5" hidden="1">{"pl_t&amp;d",#N/A,FALSE,"p&amp;l_t&amp;D_01_02 (2)"}</definedName>
    <definedName name="dec">#REF!</definedName>
    <definedName name="december">#REF!</definedName>
    <definedName name="def" localSheetId="1" hidden="1">{"pl_t&amp;d",#N/A,FALSE,"p&amp;l_t&amp;D_01_02 (2)"}</definedName>
    <definedName name="def" localSheetId="2" hidden="1">{"pl_t&amp;d",#N/A,FALSE,"p&amp;l_t&amp;D_01_02 (2)"}</definedName>
    <definedName name="def" hidden="1">{"pl_t&amp;d",#N/A,FALSE,"p&amp;l_t&amp;D_01_02 (2)"}</definedName>
    <definedName name="dem" localSheetId="1" hidden="1">{"pl_t&amp;d",#N/A,FALSE,"p&amp;l_t&amp;D_01_02 (2)"}</definedName>
    <definedName name="dem" localSheetId="2" hidden="1">{"pl_t&amp;d",#N/A,FALSE,"p&amp;l_t&amp;D_01_02 (2)"}</definedName>
    <definedName name="dem" hidden="1">{"pl_t&amp;d",#N/A,FALSE,"p&amp;l_t&amp;D_01_02 (2)"}</definedName>
    <definedName name="Demand" localSheetId="18" hidden="1">{"pl_t&amp;d",#N/A,FALSE,"p&amp;l_t&amp;D_01_02 (2)"}</definedName>
    <definedName name="Demand" localSheetId="1" hidden="1">{"pl_t&amp;d",#N/A,FALSE,"p&amp;l_t&amp;D_01_02 (2)"}</definedName>
    <definedName name="Demand" localSheetId="2" hidden="1">{"pl_t&amp;d",#N/A,FALSE,"p&amp;l_t&amp;D_01_02 (2)"}</definedName>
    <definedName name="Demand" localSheetId="5" hidden="1">{"pl_t&amp;d",#N/A,FALSE,"p&amp;l_t&amp;D_01_02 (2)"}</definedName>
    <definedName name="Demand" hidden="1">{"pl_t&amp;d",#N/A,FALSE,"p&amp;l_t&amp;D_01_02 (2)"}</definedName>
    <definedName name="dfdfd" localSheetId="18" hidden="1">{"pl_t&amp;d",#N/A,FALSE,"p&amp;l_t&amp;D_01_02 (2)"}</definedName>
    <definedName name="dfdfd" localSheetId="1" hidden="1">{"pl_t&amp;d",#N/A,FALSE,"p&amp;l_t&amp;D_01_02 (2)"}</definedName>
    <definedName name="dfdfd" localSheetId="2" hidden="1">{"pl_t&amp;d",#N/A,FALSE,"p&amp;l_t&amp;D_01_02 (2)"}</definedName>
    <definedName name="dfdfd" localSheetId="5" hidden="1">{"pl_t&amp;d",#N/A,FALSE,"p&amp;l_t&amp;D_01_02 (2)"}</definedName>
    <definedName name="dfdfd" hidden="1">{"pl_t&amp;d",#N/A,FALSE,"p&amp;l_t&amp;D_01_02 (2)"}</definedName>
    <definedName name="dfdfdf" localSheetId="18" hidden="1">{"pl_t&amp;d",#N/A,FALSE,"p&amp;l_t&amp;D_01_02 (2)"}</definedName>
    <definedName name="dfdfdf" localSheetId="1" hidden="1">{"pl_t&amp;d",#N/A,FALSE,"p&amp;l_t&amp;D_01_02 (2)"}</definedName>
    <definedName name="dfdfdf" localSheetId="2" hidden="1">{"pl_t&amp;d",#N/A,FALSE,"p&amp;l_t&amp;D_01_02 (2)"}</definedName>
    <definedName name="dfdfdf" localSheetId="5" hidden="1">{"pl_t&amp;d",#N/A,FALSE,"p&amp;l_t&amp;D_01_02 (2)"}</definedName>
    <definedName name="dfdfdf" hidden="1">{"pl_t&amp;d",#N/A,FALSE,"p&amp;l_t&amp;D_01_02 (2)"}</definedName>
    <definedName name="dfdfdfd" localSheetId="18" hidden="1">{"pl_t&amp;d",#N/A,FALSE,"p&amp;l_t&amp;D_01_02 (2)"}</definedName>
    <definedName name="dfdfdfd" localSheetId="1" hidden="1">{"pl_t&amp;d",#N/A,FALSE,"p&amp;l_t&amp;D_01_02 (2)"}</definedName>
    <definedName name="dfdfdfd" localSheetId="2" hidden="1">{"pl_t&amp;d",#N/A,FALSE,"p&amp;l_t&amp;D_01_02 (2)"}</definedName>
    <definedName name="dfdfdfd" localSheetId="5" hidden="1">{"pl_t&amp;d",#N/A,FALSE,"p&amp;l_t&amp;D_01_02 (2)"}</definedName>
    <definedName name="dfdfdfd" hidden="1">{"pl_t&amp;d",#N/A,FALSE,"p&amp;l_t&amp;D_01_02 (2)"}</definedName>
    <definedName name="dfgdfg" localSheetId="1" hidden="1">{"pl_t&amp;d",#N/A,FALSE,"p&amp;l_t&amp;D_01_02 (2)"}</definedName>
    <definedName name="dfgdfg" localSheetId="2" hidden="1">{"pl_t&amp;d",#N/A,FALSE,"p&amp;l_t&amp;D_01_02 (2)"}</definedName>
    <definedName name="dfgdfg" hidden="1">{"pl_t&amp;d",#N/A,FALSE,"p&amp;l_t&amp;D_01_02 (2)"}</definedName>
    <definedName name="dgh" localSheetId="1" hidden="1">{"pl_t&amp;d",#N/A,FALSE,"p&amp;l_t&amp;D_01_02 (2)"}</definedName>
    <definedName name="dgh" localSheetId="2" hidden="1">{"pl_t&amp;d",#N/A,FALSE,"p&amp;l_t&amp;D_01_02 (2)"}</definedName>
    <definedName name="dgh" hidden="1">{"pl_t&amp;d",#N/A,FALSE,"p&amp;l_t&amp;D_01_02 (2)"}</definedName>
    <definedName name="DIEKDIEKD" localSheetId="1" hidden="1">{"pl_t&amp;d",#N/A,FALSE,"p&amp;l_t&amp;D_01_02 (2)"}</definedName>
    <definedName name="DIEKDIEKD" localSheetId="2" hidden="1">{"pl_t&amp;d",#N/A,FALSE,"p&amp;l_t&amp;D_01_02 (2)"}</definedName>
    <definedName name="DIEKDIEKD" hidden="1">{"pl_t&amp;d",#N/A,FALSE,"p&amp;l_t&amp;D_01_02 (2)"}</definedName>
    <definedName name="Discom1F1" localSheetId="18">#REF!</definedName>
    <definedName name="Discom1F1" localSheetId="6">#REF!</definedName>
    <definedName name="Discom1F1" localSheetId="5">#REF!</definedName>
    <definedName name="Discom1F1">#REF!</definedName>
    <definedName name="Discom1F2" localSheetId="18">#REF!</definedName>
    <definedName name="Discom1F2" localSheetId="6">#REF!</definedName>
    <definedName name="Discom1F2" localSheetId="5">#REF!</definedName>
    <definedName name="Discom1F2">#REF!</definedName>
    <definedName name="Discom1F3" localSheetId="18">#REF!</definedName>
    <definedName name="Discom1F3" localSheetId="6">#REF!</definedName>
    <definedName name="Discom1F3" localSheetId="5">#REF!</definedName>
    <definedName name="Discom1F3">#REF!</definedName>
    <definedName name="Discom1F4" localSheetId="18">#REF!</definedName>
    <definedName name="Discom1F4" localSheetId="6">#REF!</definedName>
    <definedName name="Discom1F4" localSheetId="5">#REF!</definedName>
    <definedName name="Discom1F4">#REF!</definedName>
    <definedName name="Discom1F6" localSheetId="18">#REF!</definedName>
    <definedName name="Discom1F6" localSheetId="6">#REF!</definedName>
    <definedName name="Discom1F6" localSheetId="5">#REF!</definedName>
    <definedName name="Discom1F6">#REF!</definedName>
    <definedName name="Discom2F1" localSheetId="18">#REF!</definedName>
    <definedName name="Discom2F1" localSheetId="6">#REF!</definedName>
    <definedName name="Discom2F1" localSheetId="5">#REF!</definedName>
    <definedName name="Discom2F1">#REF!</definedName>
    <definedName name="Discom2F2" localSheetId="18">#REF!</definedName>
    <definedName name="Discom2F2" localSheetId="6">#REF!</definedName>
    <definedName name="Discom2F2" localSheetId="5">#REF!</definedName>
    <definedName name="Discom2F2">#REF!</definedName>
    <definedName name="Discom2F3" localSheetId="18">#REF!</definedName>
    <definedName name="Discom2F3" localSheetId="6">#REF!</definedName>
    <definedName name="Discom2F3" localSheetId="5">#REF!</definedName>
    <definedName name="Discom2F3">#REF!</definedName>
    <definedName name="Discom2F4" localSheetId="18">#REF!</definedName>
    <definedName name="Discom2F4" localSheetId="6">#REF!</definedName>
    <definedName name="Discom2F4" localSheetId="5">#REF!</definedName>
    <definedName name="Discom2F4">#REF!</definedName>
    <definedName name="Discom2F6" localSheetId="18">#REF!</definedName>
    <definedName name="Discom2F6" localSheetId="6">#REF!</definedName>
    <definedName name="Discom2F6" localSheetId="5">#REF!</definedName>
    <definedName name="Discom2F6">#REF!</definedName>
    <definedName name="DIST">#REF!</definedName>
    <definedName name="DISTS">#REF!</definedName>
    <definedName name="DNIL5">#REF!</definedName>
    <definedName name="dom" localSheetId="18">#REF!</definedName>
    <definedName name="dom" localSheetId="5">#REF!</definedName>
    <definedName name="dom">#REF!</definedName>
    <definedName name="drawal" localSheetId="18" hidden="1">{"pl_t&amp;d",#N/A,FALSE,"p&amp;l_t&amp;D_01_02 (2)"}</definedName>
    <definedName name="drawal" localSheetId="6" hidden="1">{"pl_t&amp;d",#N/A,FALSE,"p&amp;l_t&amp;D_01_02 (2)"}</definedName>
    <definedName name="drawal" localSheetId="1" hidden="1">{"pl_t&amp;d",#N/A,FALSE,"p&amp;l_t&amp;D_01_02 (2)"}</definedName>
    <definedName name="drawal" localSheetId="2" hidden="1">{"pl_t&amp;d",#N/A,FALSE,"p&amp;l_t&amp;D_01_02 (2)"}</definedName>
    <definedName name="drawal" localSheetId="5" hidden="1">{"pl_t&amp;d",#N/A,FALSE,"p&amp;l_t&amp;D_01_02 (2)"}</definedName>
    <definedName name="drawal" hidden="1">{"pl_t&amp;d",#N/A,FALSE,"p&amp;l_t&amp;D_01_02 (2)"}</definedName>
    <definedName name="drawal1" localSheetId="18" hidden="1">{"pl_t&amp;d",#N/A,FALSE,"p&amp;l_t&amp;D_01_02 (2)"}</definedName>
    <definedName name="drawal1" localSheetId="5" hidden="1">{"pl_t&amp;d",#N/A,FALSE,"p&amp;l_t&amp;D_01_02 (2)"}</definedName>
    <definedName name="dsfddf" localSheetId="1" hidden="1">{#N/A,#N/A,FALSE,"1.1";#N/A,#N/A,FALSE,"1.1a";#N/A,#N/A,FALSE,"1.1b";#N/A,#N/A,FALSE,"1.1c";#N/A,#N/A,FALSE,"1.1e";#N/A,#N/A,FALSE,"1.1f";#N/A,#N/A,FALSE,"1.1g";#N/A,#N/A,FALSE,"1.1h_T";#N/A,#N/A,FALSE,"1.1h_D";#N/A,#N/A,FALSE,"1.2";#N/A,#N/A,FALSE,"1.3";#N/A,#N/A,FALSE,"1.3b";#N/A,#N/A,FALSE,"1.4";#N/A,#N/A,FALSE,"1.5";#N/A,#N/A,FALSE,"1.6";#N/A,#N/A,FALSE,"2.1";#N/A,#N/A,FALSE,"SOD";#N/A,#N/A,FALSE,"OL";#N/A,#N/A,FALSE,"CF"}</definedName>
    <definedName name="dsfddf" localSheetId="2" hidden="1">{#N/A,#N/A,FALSE,"1.1";#N/A,#N/A,FALSE,"1.1a";#N/A,#N/A,FALSE,"1.1b";#N/A,#N/A,FALSE,"1.1c";#N/A,#N/A,FALSE,"1.1e";#N/A,#N/A,FALSE,"1.1f";#N/A,#N/A,FALSE,"1.1g";#N/A,#N/A,FALSE,"1.1h_T";#N/A,#N/A,FALSE,"1.1h_D";#N/A,#N/A,FALSE,"1.2";#N/A,#N/A,FALSE,"1.3";#N/A,#N/A,FALSE,"1.3b";#N/A,#N/A,FALSE,"1.4";#N/A,#N/A,FALSE,"1.5";#N/A,#N/A,FALSE,"1.6";#N/A,#N/A,FALSE,"2.1";#N/A,#N/A,FALSE,"SOD";#N/A,#N/A,FALSE,"OL";#N/A,#N/A,FALSE,"CF"}</definedName>
    <definedName name="dsfddf" hidden="1">{#N/A,#N/A,FALSE,"1.1";#N/A,#N/A,FALSE,"1.1a";#N/A,#N/A,FALSE,"1.1b";#N/A,#N/A,FALSE,"1.1c";#N/A,#N/A,FALSE,"1.1e";#N/A,#N/A,FALSE,"1.1f";#N/A,#N/A,FALSE,"1.1g";#N/A,#N/A,FALSE,"1.1h_T";#N/A,#N/A,FALSE,"1.1h_D";#N/A,#N/A,FALSE,"1.2";#N/A,#N/A,FALSE,"1.3";#N/A,#N/A,FALSE,"1.3b";#N/A,#N/A,FALSE,"1.4";#N/A,#N/A,FALSE,"1.5";#N/A,#N/A,FALSE,"1.6";#N/A,#N/A,FALSE,"2.1";#N/A,#N/A,FALSE,"SOD";#N/A,#N/A,FALSE,"OL";#N/A,#N/A,FALSE,"CF"}</definedName>
    <definedName name="dskdskkds" localSheetId="1" hidden="1">{"pl_t&amp;d",#N/A,FALSE,"p&amp;l_t&amp;D_01_02 (2)"}</definedName>
    <definedName name="dskdskkds" localSheetId="2" hidden="1">{"pl_t&amp;d",#N/A,FALSE,"p&amp;l_t&amp;D_01_02 (2)"}</definedName>
    <definedName name="dskdskkds" hidden="1">{"pl_t&amp;d",#N/A,FALSE,"p&amp;l_t&amp;D_01_02 (2)"}</definedName>
    <definedName name="dum" localSheetId="18" hidden="1">{#N/A,#N/A,FALSE,"1.1";#N/A,#N/A,FALSE,"1.1a";#N/A,#N/A,FALSE,"1.1b";#N/A,#N/A,FALSE,"1.1c";#N/A,#N/A,FALSE,"1.1e";#N/A,#N/A,FALSE,"1.1f";#N/A,#N/A,FALSE,"1.1g";#N/A,#N/A,FALSE,"1.1h_T";#N/A,#N/A,FALSE,"1.1h_D";#N/A,#N/A,FALSE,"1.2";#N/A,#N/A,FALSE,"1.3";#N/A,#N/A,FALSE,"1.3b";#N/A,#N/A,FALSE,"1.4";#N/A,#N/A,FALSE,"1.5";#N/A,#N/A,FALSE,"1.6";#N/A,#N/A,FALSE,"2.1";#N/A,#N/A,FALSE,"SOD";#N/A,#N/A,FALSE,"OL";#N/A,#N/A,FALSE,"CF"}</definedName>
    <definedName name="dum" localSheetId="5" hidden="1">{#N/A,#N/A,FALSE,"1.1";#N/A,#N/A,FALSE,"1.1a";#N/A,#N/A,FALSE,"1.1b";#N/A,#N/A,FALSE,"1.1c";#N/A,#N/A,FALSE,"1.1e";#N/A,#N/A,FALSE,"1.1f";#N/A,#N/A,FALSE,"1.1g";#N/A,#N/A,FALSE,"1.1h_T";#N/A,#N/A,FALSE,"1.1h_D";#N/A,#N/A,FALSE,"1.2";#N/A,#N/A,FALSE,"1.3";#N/A,#N/A,FALSE,"1.3b";#N/A,#N/A,FALSE,"1.4";#N/A,#N/A,FALSE,"1.5";#N/A,#N/A,FALSE,"1.6";#N/A,#N/A,FALSE,"2.1";#N/A,#N/A,FALSE,"SOD";#N/A,#N/A,FALSE,"OL";#N/A,#N/A,FALSE,"CF"}</definedName>
    <definedName name="dydyen" localSheetId="1" hidden="1">{"pl_t&amp;d",#N/A,FALSE,"p&amp;l_t&amp;D_01_02 (2)"}</definedName>
    <definedName name="dydyen" localSheetId="2" hidden="1">{"pl_t&amp;d",#N/A,FALSE,"p&amp;l_t&amp;D_01_02 (2)"}</definedName>
    <definedName name="dydyen" hidden="1">{"pl_t&amp;d",#N/A,FALSE,"p&amp;l_t&amp;D_01_02 (2)"}</definedName>
    <definedName name="e" localSheetId="18" hidden="1">{"pl_t&amp;d",#N/A,FALSE,"p&amp;l_t&amp;D_01_02 (2)"}</definedName>
    <definedName name="E" localSheetId="1">{"pl_t&amp;d",#N/A,FALSE,"p&amp;l_t&amp;D_01_02 (2)"}</definedName>
    <definedName name="E" localSheetId="2">{"pl_t&amp;d",#N/A,FALSE,"p&amp;l_t&amp;D_01_02 (2)"}</definedName>
    <definedName name="e" localSheetId="5" hidden="1">{"pl_t&amp;d",#N/A,FALSE,"p&amp;l_t&amp;D_01_02 (2)"}</definedName>
    <definedName name="E">{"pl_t&amp;d",#N/A,FALSE,"p&amp;l_t&amp;D_01_02 (2)"}</definedName>
    <definedName name="ee" localSheetId="1" hidden="1">{"pl_t&amp;d",#N/A,FALSE,"p&amp;l_t&amp;D_01_02 (2)"}</definedName>
    <definedName name="ee" localSheetId="2" hidden="1">{"pl_t&amp;d",#N/A,FALSE,"p&amp;l_t&amp;D_01_02 (2)"}</definedName>
    <definedName name="ee" hidden="1">{"pl_t&amp;d",#N/A,FALSE,"p&amp;l_t&amp;D_01_02 (2)"}</definedName>
    <definedName name="eee" localSheetId="1" hidden="1">{"pl_td_01_02",#N/A,FALSE,"p&amp;l_t&amp;D_01_02 (2)"}</definedName>
    <definedName name="eee" localSheetId="2" hidden="1">{"pl_td_01_02",#N/A,FALSE,"p&amp;l_t&amp;D_01_02 (2)"}</definedName>
    <definedName name="eee" hidden="1">{"pl_td_01_02",#N/A,FALSE,"p&amp;l_t&amp;D_01_02 (2)"}</definedName>
    <definedName name="eeee">[3]Newabstract!#REF!</definedName>
    <definedName name="eeeeeeeeeeeeee">[3]Newabstract!#REF!</definedName>
    <definedName name="er" localSheetId="18" hidden="1">{"pl_t&amp;d",#N/A,FALSE,"p&amp;l_t&amp;D_01_02 (2)"}</definedName>
    <definedName name="er" localSheetId="1" hidden="1">{"pl_t&amp;d",#N/A,FALSE,"p&amp;l_t&amp;D_01_02 (2)"}</definedName>
    <definedName name="er" localSheetId="2" hidden="1">{"pl_t&amp;d",#N/A,FALSE,"p&amp;l_t&amp;D_01_02 (2)"}</definedName>
    <definedName name="er" localSheetId="5" hidden="1">{"pl_t&amp;d",#N/A,FALSE,"p&amp;l_t&amp;D_01_02 (2)"}</definedName>
    <definedName name="er" hidden="1">{"pl_t&amp;d",#N/A,FALSE,"p&amp;l_t&amp;D_01_02 (2)"}</definedName>
    <definedName name="ert" localSheetId="1" hidden="1">{"pl_t&amp;d",#N/A,FALSE,"p&amp;l_t&amp;D_01_02 (2)"}</definedName>
    <definedName name="ert" localSheetId="2" hidden="1">{"pl_t&amp;d",#N/A,FALSE,"p&amp;l_t&amp;D_01_02 (2)"}</definedName>
    <definedName name="ert" hidden="1">{"pl_t&amp;d",#N/A,FALSE,"p&amp;l_t&amp;D_01_02 (2)"}</definedName>
    <definedName name="ewtq" localSheetId="18" hidden="1">{"pl_t&amp;d",#N/A,FALSE,"p&amp;l_t&amp;D_01_02 (2)"}</definedName>
    <definedName name="ewtq" localSheetId="5" hidden="1">{"pl_t&amp;d",#N/A,FALSE,"p&amp;l_t&amp;D_01_02 (2)"}</definedName>
    <definedName name="ewtqyewqdu" localSheetId="18" hidden="1">{"pl_t&amp;d",#N/A,FALSE,"p&amp;l_t&amp;D_01_02 (2)"}</definedName>
    <definedName name="ewtqyewqdu" localSheetId="6" hidden="1">{"pl_t&amp;d",#N/A,FALSE,"p&amp;l_t&amp;D_01_02 (2)"}</definedName>
    <definedName name="ewtqyewqdu" localSheetId="1" hidden="1">{"pl_t&amp;d",#N/A,FALSE,"p&amp;l_t&amp;D_01_02 (2)"}</definedName>
    <definedName name="ewtqyewqdu" localSheetId="2" hidden="1">{"pl_t&amp;d",#N/A,FALSE,"p&amp;l_t&amp;D_01_02 (2)"}</definedName>
    <definedName name="ewtqyewqdu" localSheetId="5" hidden="1">{"pl_t&amp;d",#N/A,FALSE,"p&amp;l_t&amp;D_01_02 (2)"}</definedName>
    <definedName name="ewtqyewqdu" hidden="1">{"pl_t&amp;d",#N/A,FALSE,"p&amp;l_t&amp;D_01_02 (2)"}</definedName>
    <definedName name="Excel_BuiltIn_Database_0" localSheetId="18">#REF!</definedName>
    <definedName name="Excel_BuiltIn_Database_0" localSheetId="5">#REF!</definedName>
    <definedName name="Excel_BuiltIn_Database_0">#REF!</definedName>
    <definedName name="_xlnm.Extract">[1]DLC!$GS$307:$HF$322</definedName>
    <definedName name="F" localSheetId="1">{"pl_t&amp;d",#N/A,FALSE,"p&amp;l_t&amp;D_01_02 (2)"}</definedName>
    <definedName name="F" localSheetId="2">{"pl_t&amp;d",#N/A,FALSE,"p&amp;l_t&amp;D_01_02 (2)"}</definedName>
    <definedName name="F">{"pl_t&amp;d",#N/A,FALSE,"p&amp;l_t&amp;D_01_02 (2)"}</definedName>
    <definedName name="FBBusOfAircraft.AmtOrValueOfExpenditure">#REF!</definedName>
    <definedName name="FBBusOfAircraft.ValueOfFB">#REF!</definedName>
    <definedName name="FBBusOfHotel.AmtOrValueOfExpenditure">#REF!</definedName>
    <definedName name="FBBusOfHotel.ValueOfFB">#REF!</definedName>
    <definedName name="FBBusOfShip.AmtOrValueOfExpenditure">#REF!</definedName>
    <definedName name="FBBusOfShip.ValueOfFB">#REF!</definedName>
    <definedName name="FBBusOthThan4bcd.AmtOrValueOfExpenditure">#REF!</definedName>
    <definedName name="FBBusOthThan4bcd.ValueOfFB">#REF!</definedName>
    <definedName name="FBCnvyBus.AmtOrValueOfExpenditure">#REF!</definedName>
    <definedName name="FBCnvyBus.ValueOfFB">#REF!</definedName>
    <definedName name="FBCnvyConst.AmtOrValueOfExpenditure">#REF!</definedName>
    <definedName name="FBCnvyConst.ValueOfFB">#REF!</definedName>
    <definedName name="FBCnvyManPhrama.AmtOrValueOfExpenditure">#REF!</definedName>
    <definedName name="FBCnvyManPhrama.ValueOfFB">#REF!</definedName>
    <definedName name="FBCnvyMANProd.AmtOrValueOfExpenditure">#REF!</definedName>
    <definedName name="FBCnvyMANProd.ValueOfFB">#REF!</definedName>
    <definedName name="FBConf.AmtOrValueOfExpenditure">#REF!</definedName>
    <definedName name="FBConf.ValueOfFB">#REF!</definedName>
    <definedName name="FBEmplSper.AmtOrValueOfExpenditure">#REF!</definedName>
    <definedName name="FBEmplSper.ValueOfFB">#REF!</definedName>
    <definedName name="FBEMPWel.AmtOrValueOfExpenditure">#REF!</definedName>
    <definedName name="FBEMPWel.ValueOfFB">#REF!</definedName>
    <definedName name="FBEnter.AmtOrValueOfExpenditure">#REF!</definedName>
    <definedName name="FBEnter.ValueOfFB">#REF!</definedName>
    <definedName name="FBFesti.AmtOrValueOfExpenditure">#REF!</definedName>
    <definedName name="FBFesti.ValueOfFB">#REF!</definedName>
    <definedName name="FBFree.AmtOrValueOfExpenditure">#REF!</definedName>
    <definedName name="FBFree.ValueOfFB">#REF!</definedName>
    <definedName name="FBGift.AmtOrValueOfExpenditure">#REF!</definedName>
    <definedName name="FBGift.ValueOfFB">#REF!</definedName>
    <definedName name="FBHealth.AmtOrValueOfExpenditure">#REF!</definedName>
    <definedName name="FBHealth.ValueOfFB">#REF!</definedName>
    <definedName name="FBHotelBRdAir.AmtOrValueOfExpenditure">#REF!</definedName>
    <definedName name="FBHotelBRdAir.ValueOfFB">#REF!</definedName>
    <definedName name="FBHotelBRdBus.AmtOrValueOfExpenditure">#REF!</definedName>
    <definedName name="FBHotelBRdBus.ValueOfFB">#REF!</definedName>
    <definedName name="FBHotelBRdMANPhrama.AmtOrValueOfExpenditure">#REF!</definedName>
    <definedName name="FBHotelBRdMANPhrama.ValueOfFB">#REF!</definedName>
    <definedName name="FBHotelBRdMANProd.AmtOrValueOfExpenditure">#REF!</definedName>
    <definedName name="FBHotelBRdMANProd.ValueOfFB">#REF!</definedName>
    <definedName name="FBHotelBRdShip.AmtOrValueOfExpenditure">#REF!</definedName>
    <definedName name="FBHotelBRdShip.ValueOfFB">#REF!</definedName>
    <definedName name="FBI.EmployeesInOutIndiaFlg">#REF!</definedName>
    <definedName name="FBI.NoOfIndianEmps">#REF!</definedName>
    <definedName name="FBI.NoOfOutsideIndiaEmps">#REF!</definedName>
    <definedName name="FBI.SeparateAcntMaintainForIndiaForeignFlg">#REF!</definedName>
    <definedName name="FBI.TotNoOfEmps">#REF!</definedName>
    <definedName name="FBMainAcc.AmtOrValueOfExpenditure">#REF!</definedName>
    <definedName name="FBMainAcc.ValueOfFB">#REF!</definedName>
    <definedName name="FBMainAir.AmtOrValueOfExpenditure">#REF!</definedName>
    <definedName name="FBMainAir.ValueOfFB">#REF!</definedName>
    <definedName name="FBOthr.AmtOrValueOfExpenditure">#REF!</definedName>
    <definedName name="FBOthr.ValueOfFB">#REF!</definedName>
    <definedName name="FBReprDep.AmtOrValueOfExpenditure">#REF!</definedName>
    <definedName name="FBReprDep.ValueOfFB">#REF!</definedName>
    <definedName name="FBReprDEPCry.AmtOrValueOfExpenditure">#REF!</definedName>
    <definedName name="FBReprDEPCry.ValueOfFB">#REF!</definedName>
    <definedName name="FBSales.AmtOrValueOfExpenditure">#REF!</definedName>
    <definedName name="FBSales.ValueOfFB">#REF!</definedName>
    <definedName name="FBSchlr.AmtOrValueOfExpenditure">#REF!</definedName>
    <definedName name="FBSchlr.ValueOfFB">#REF!</definedName>
    <definedName name="FBTele.AmtOrValueOfExpenditure">#REF!</definedName>
    <definedName name="FBTele.ValueOfFB">#REF!</definedName>
    <definedName name="FBTot.TotValueOfFB">#REF!</definedName>
    <definedName name="FBTour.AmtOrValueOfExpenditure">#REF!</definedName>
    <definedName name="FBTour.ValueOfFB">#REF!</definedName>
    <definedName name="FBValBIF1.ValueOfFBIf1OfSchFBIisNo">#REF!</definedName>
    <definedName name="FBValBIF2N.ValueOfFBIf2OfSchFBIisNo">#REF!</definedName>
    <definedName name="FBValBIF2Y.ValueOfFBIf2OfSchFBIisYes">#REF!</definedName>
    <definedName name="FBValFrgBen.ValueOfFringeBenefit">#REF!</definedName>
    <definedName name="fc" localSheetId="18" hidden="1">{"pl_td_01_02",#N/A,FALSE,"p&amp;l_t&amp;D_01_02 (2)"}</definedName>
    <definedName name="fc" localSheetId="1" hidden="1">{"pl_td_01_02",#N/A,FALSE,"p&amp;l_t&amp;D_01_02 (2)"}</definedName>
    <definedName name="fc" localSheetId="2" hidden="1">{"pl_td_01_02",#N/A,FALSE,"p&amp;l_t&amp;D_01_02 (2)"}</definedName>
    <definedName name="fc" localSheetId="5" hidden="1">{"pl_td_01_02",#N/A,FALSE,"p&amp;l_t&amp;D_01_02 (2)"}</definedName>
    <definedName name="fc" hidden="1">{"pl_td_01_02",#N/A,FALSE,"p&amp;l_t&amp;D_01_02 (2)"}</definedName>
    <definedName name="fd" localSheetId="18" hidden="1">{"pl_t&amp;d",#N/A,FALSE,"p&amp;l_t&amp;D_01_02 (2)"}</definedName>
    <definedName name="fd" localSheetId="1" hidden="1">{"pl_t&amp;d",#N/A,FALSE,"p&amp;l_t&amp;D_01_02 (2)"}</definedName>
    <definedName name="fd" localSheetId="2" hidden="1">{"pl_t&amp;d",#N/A,FALSE,"p&amp;l_t&amp;D_01_02 (2)"}</definedName>
    <definedName name="fd" localSheetId="5" hidden="1">{"pl_t&amp;d",#N/A,FALSE,"p&amp;l_t&amp;D_01_02 (2)"}</definedName>
    <definedName name="fd" hidden="1">{"pl_t&amp;d",#N/A,FALSE,"p&amp;l_t&amp;D_01_02 (2)"}</definedName>
    <definedName name="FDAG" localSheetId="1" hidden="1">{"pl_t&amp;d",#N/A,FALSE,"p&amp;l_t&amp;D_01_02 (2)"}</definedName>
    <definedName name="FDAG" localSheetId="2" hidden="1">{"pl_t&amp;d",#N/A,FALSE,"p&amp;l_t&amp;D_01_02 (2)"}</definedName>
    <definedName name="FDAG" hidden="1">{"pl_t&amp;d",#N/A,FALSE,"p&amp;l_t&amp;D_01_02 (2)"}</definedName>
    <definedName name="fdah" localSheetId="1" hidden="1">{"pl_t&amp;d",#N/A,FALSE,"p&amp;l_t&amp;D_01_02 (2)"}</definedName>
    <definedName name="fdah" localSheetId="2" hidden="1">{"pl_t&amp;d",#N/A,FALSE,"p&amp;l_t&amp;D_01_02 (2)"}</definedName>
    <definedName name="fdah" hidden="1">{"pl_t&amp;d",#N/A,FALSE,"p&amp;l_t&amp;D_01_02 (2)"}</definedName>
    <definedName name="fdfagg" localSheetId="1" hidden="1">{"pl_t&amp;d",#N/A,FALSE,"p&amp;l_t&amp;D_01_02 (2)"}</definedName>
    <definedName name="fdfagg" localSheetId="2" hidden="1">{"pl_t&amp;d",#N/A,FALSE,"p&amp;l_t&amp;D_01_02 (2)"}</definedName>
    <definedName name="fdfagg" hidden="1">{"pl_t&amp;d",#N/A,FALSE,"p&amp;l_t&amp;D_01_02 (2)"}</definedName>
    <definedName name="fdfsf" localSheetId="1" hidden="1">{"pl_td_01_02",#N/A,FALSE,"p&amp;l_t&amp;D_01_02 (2)"}</definedName>
    <definedName name="fdfsf" localSheetId="2" hidden="1">{"pl_td_01_02",#N/A,FALSE,"p&amp;l_t&amp;D_01_02 (2)"}</definedName>
    <definedName name="fdfsf" hidden="1">{"pl_td_01_02",#N/A,FALSE,"p&amp;l_t&amp;D_01_02 (2)"}</definedName>
    <definedName name="fdgd" localSheetId="18" hidden="1">{"pl_t&amp;d",#N/A,FALSE,"p&amp;l_t&amp;D_01_02 (2)"}</definedName>
    <definedName name="fdgd" localSheetId="1" hidden="1">{"pl_t&amp;d",#N/A,FALSE,"p&amp;l_t&amp;D_01_02 (2)"}</definedName>
    <definedName name="fdgd" localSheetId="2" hidden="1">{"pl_t&amp;d",#N/A,FALSE,"p&amp;l_t&amp;D_01_02 (2)"}</definedName>
    <definedName name="fdgd" localSheetId="5" hidden="1">{"pl_t&amp;d",#N/A,FALSE,"p&amp;l_t&amp;D_01_02 (2)"}</definedName>
    <definedName name="fdgd" hidden="1">{"pl_t&amp;d",#N/A,FALSE,"p&amp;l_t&amp;D_01_02 (2)"}</definedName>
    <definedName name="fdsf" localSheetId="1" hidden="1">{"pl_t&amp;d",#N/A,FALSE,"p&amp;l_t&amp;D_01_02 (2)"}</definedName>
    <definedName name="fdsf" localSheetId="2" hidden="1">{"pl_t&amp;d",#N/A,FALSE,"p&amp;l_t&amp;D_01_02 (2)"}</definedName>
    <definedName name="fdsf" hidden="1">{"pl_t&amp;d",#N/A,FALSE,"p&amp;l_t&amp;D_01_02 (2)"}</definedName>
    <definedName name="feb">#REF!</definedName>
    <definedName name="ff" localSheetId="18" hidden="1">{"pl_t&amp;d",#N/A,FALSE,"p&amp;l_t&amp;D_01_02 (2)"}</definedName>
    <definedName name="ff" localSheetId="1" hidden="1">{"pl_t&amp;d",#N/A,FALSE,"p&amp;l_t&amp;D_01_02 (2)"}</definedName>
    <definedName name="ff" localSheetId="2" hidden="1">{"pl_t&amp;d",#N/A,FALSE,"p&amp;l_t&amp;D_01_02 (2)"}</definedName>
    <definedName name="ff" localSheetId="5" hidden="1">{"pl_t&amp;d",#N/A,FALSE,"p&amp;l_t&amp;D_01_02 (2)"}</definedName>
    <definedName name="ff" hidden="1">{"pl_t&amp;d",#N/A,FALSE,"p&amp;l_t&amp;D_01_02 (2)"}</definedName>
    <definedName name="fffff" localSheetId="1" hidden="1">{"pl_t&amp;d",#N/A,FALSE,"p&amp;l_t&amp;D_01_02 (2)"}</definedName>
    <definedName name="fffff" localSheetId="2" hidden="1">{"pl_t&amp;d",#N/A,FALSE,"p&amp;l_t&amp;D_01_02 (2)"}</definedName>
    <definedName name="fffff" hidden="1">{"pl_t&amp;d",#N/A,FALSE,"p&amp;l_t&amp;D_01_02 (2)"}</definedName>
    <definedName name="fgb" localSheetId="1" hidden="1">{#N/A,#N/A,FALSE,"1.1";#N/A,#N/A,FALSE,"1.1a";#N/A,#N/A,FALSE,"1.1b";#N/A,#N/A,FALSE,"1.1c";#N/A,#N/A,FALSE,"1.1e";#N/A,#N/A,FALSE,"1.1f";#N/A,#N/A,FALSE,"1.1g";#N/A,#N/A,FALSE,"1.1h_T";#N/A,#N/A,FALSE,"1.1h_D";#N/A,#N/A,FALSE,"1.2";#N/A,#N/A,FALSE,"1.3";#N/A,#N/A,FALSE,"1.3b";#N/A,#N/A,FALSE,"1.4";#N/A,#N/A,FALSE,"1.5";#N/A,#N/A,FALSE,"1.6";#N/A,#N/A,FALSE,"2.1";#N/A,#N/A,FALSE,"SOD";#N/A,#N/A,FALSE,"OL";#N/A,#N/A,FALSE,"CF"}</definedName>
    <definedName name="fgb" localSheetId="2" hidden="1">{#N/A,#N/A,FALSE,"1.1";#N/A,#N/A,FALSE,"1.1a";#N/A,#N/A,FALSE,"1.1b";#N/A,#N/A,FALSE,"1.1c";#N/A,#N/A,FALSE,"1.1e";#N/A,#N/A,FALSE,"1.1f";#N/A,#N/A,FALSE,"1.1g";#N/A,#N/A,FALSE,"1.1h_T";#N/A,#N/A,FALSE,"1.1h_D";#N/A,#N/A,FALSE,"1.2";#N/A,#N/A,FALSE,"1.3";#N/A,#N/A,FALSE,"1.3b";#N/A,#N/A,FALSE,"1.4";#N/A,#N/A,FALSE,"1.5";#N/A,#N/A,FALSE,"1.6";#N/A,#N/A,FALSE,"2.1";#N/A,#N/A,FALSE,"SOD";#N/A,#N/A,FALSE,"OL";#N/A,#N/A,FALSE,"CF"}</definedName>
    <definedName name="fgb" hidden="1">{#N/A,#N/A,FALSE,"1.1";#N/A,#N/A,FALSE,"1.1a";#N/A,#N/A,FALSE,"1.1b";#N/A,#N/A,FALSE,"1.1c";#N/A,#N/A,FALSE,"1.1e";#N/A,#N/A,FALSE,"1.1f";#N/A,#N/A,FALSE,"1.1g";#N/A,#N/A,FALSE,"1.1h_T";#N/A,#N/A,FALSE,"1.1h_D";#N/A,#N/A,FALSE,"1.2";#N/A,#N/A,FALSE,"1.3";#N/A,#N/A,FALSE,"1.3b";#N/A,#N/A,FALSE,"1.4";#N/A,#N/A,FALSE,"1.5";#N/A,#N/A,FALSE,"1.6";#N/A,#N/A,FALSE,"2.1";#N/A,#N/A,FALSE,"SOD";#N/A,#N/A,FALSE,"OL";#N/A,#N/A,FALSE,"CF"}</definedName>
    <definedName name="fgfdgfdgd" localSheetId="18" hidden="1">{"pl_t&amp;d",#N/A,FALSE,"p&amp;l_t&amp;D_01_02 (2)"}</definedName>
    <definedName name="fgfdgfdgd" localSheetId="1" hidden="1">{"pl_t&amp;d",#N/A,FALSE,"p&amp;l_t&amp;D_01_02 (2)"}</definedName>
    <definedName name="fgfdgfdgd" localSheetId="2" hidden="1">{"pl_t&amp;d",#N/A,FALSE,"p&amp;l_t&amp;D_01_02 (2)"}</definedName>
    <definedName name="fgfdgfdgd" localSheetId="5" hidden="1">{"pl_t&amp;d",#N/A,FALSE,"p&amp;l_t&amp;D_01_02 (2)"}</definedName>
    <definedName name="fgfdgfdgd" hidden="1">{"pl_t&amp;d",#N/A,FALSE,"p&amp;l_t&amp;D_01_02 (2)"}</definedName>
    <definedName name="fgh" localSheetId="18" hidden="1">{"pl_td_01_02",#N/A,FALSE,"p&amp;l_t&amp;D_01_02 (2)"}</definedName>
    <definedName name="fgh" localSheetId="5" hidden="1">{"pl_td_01_02",#N/A,FALSE,"p&amp;l_t&amp;D_01_02 (2)"}</definedName>
    <definedName name="fhghg" localSheetId="18" hidden="1">{"pl_td_01_02",#N/A,FALSE,"p&amp;l_t&amp;D_01_02 (2)"}</definedName>
    <definedName name="fhghg" localSheetId="5" hidden="1">{"pl_td_01_02",#N/A,FALSE,"p&amp;l_t&amp;D_01_02 (2)"}</definedName>
    <definedName name="final" localSheetId="1" hidden="1">{"pl_t&amp;d",#N/A,FALSE,"p&amp;l_t&amp;D_01_02 (2)"}</definedName>
    <definedName name="final" localSheetId="2" hidden="1">{"pl_t&amp;d",#N/A,FALSE,"p&amp;l_t&amp;D_01_02 (2)"}</definedName>
    <definedName name="final" hidden="1">{"pl_t&amp;d",#N/A,FALSE,"p&amp;l_t&amp;D_01_02 (2)"}</definedName>
    <definedName name="fixing" localSheetId="1" hidden="1">{"pl_t&amp;d",#N/A,FALSE,"p&amp;l_t&amp;D_01_02 (2)"}</definedName>
    <definedName name="fixing" localSheetId="2" hidden="1">{"pl_t&amp;d",#N/A,FALSE,"p&amp;l_t&amp;D_01_02 (2)"}</definedName>
    <definedName name="fixing" hidden="1">{"pl_t&amp;d",#N/A,FALSE,"p&amp;l_t&amp;D_01_02 (2)"}</definedName>
    <definedName name="FMW">'[19]FORECAST-Est'!$B$33:$Q$56</definedName>
    <definedName name="for" localSheetId="18" hidden="1">{"pl_t&amp;d",#N/A,FALSE,"p&amp;l_t&amp;D_01_02 (2)"}</definedName>
    <definedName name="for" localSheetId="5" hidden="1">{"pl_t&amp;d",#N/A,FALSE,"p&amp;l_t&amp;D_01_02 (2)"}</definedName>
    <definedName name="FORMAT_43" localSheetId="18" hidden="1">{"pl_t&amp;d",#N/A,FALSE,"p&amp;l_t&amp;D_01_02 (2)"}</definedName>
    <definedName name="FORMAT_43" localSheetId="1" hidden="1">{"pl_t&amp;d",#N/A,FALSE,"p&amp;l_t&amp;D_01_02 (2)"}</definedName>
    <definedName name="FORMAT_43" localSheetId="2" hidden="1">{"pl_t&amp;d",#N/A,FALSE,"p&amp;l_t&amp;D_01_02 (2)"}</definedName>
    <definedName name="FORMAT_43" localSheetId="5" hidden="1">{"pl_t&amp;d",#N/A,FALSE,"p&amp;l_t&amp;D_01_02 (2)"}</definedName>
    <definedName name="FORMAT_43" hidden="1">{"pl_t&amp;d",#N/A,FALSE,"p&amp;l_t&amp;D_01_02 (2)"}</definedName>
    <definedName name="format_51Aug" localSheetId="1" hidden="1">{"pl_t&amp;d",#N/A,FALSE,"p&amp;l_t&amp;D_01_02 (2)"}</definedName>
    <definedName name="format_51Aug" localSheetId="2" hidden="1">{"pl_t&amp;d",#N/A,FALSE,"p&amp;l_t&amp;D_01_02 (2)"}</definedName>
    <definedName name="format_51Aug" hidden="1">{"pl_t&amp;d",#N/A,FALSE,"p&amp;l_t&amp;D_01_02 (2)"}</definedName>
    <definedName name="Format_6" localSheetId="18" hidden="1">{"pl_t&amp;d",#N/A,FALSE,"p&amp;l_t&amp;D_01_02 (2)"}</definedName>
    <definedName name="Format_6" localSheetId="1" hidden="1">{"pl_t&amp;d",#N/A,FALSE,"p&amp;l_t&amp;D_01_02 (2)"}</definedName>
    <definedName name="Format_6" localSheetId="2" hidden="1">{"pl_t&amp;d",#N/A,FALSE,"p&amp;l_t&amp;D_01_02 (2)"}</definedName>
    <definedName name="Format_6" localSheetId="5" hidden="1">{"pl_t&amp;d",#N/A,FALSE,"p&amp;l_t&amp;D_01_02 (2)"}</definedName>
    <definedName name="Format_6" hidden="1">{"pl_t&amp;d",#N/A,FALSE,"p&amp;l_t&amp;D_01_02 (2)"}</definedName>
    <definedName name="Format_6july" localSheetId="1" hidden="1">{"pl_t&amp;d",#N/A,FALSE,"p&amp;l_t&amp;D_01_02 (2)"}</definedName>
    <definedName name="Format_6july" localSheetId="2" hidden="1">{"pl_t&amp;d",#N/A,FALSE,"p&amp;l_t&amp;D_01_02 (2)"}</definedName>
    <definedName name="Format_6july" hidden="1">{"pl_t&amp;d",#N/A,FALSE,"p&amp;l_t&amp;D_01_02 (2)"}</definedName>
    <definedName name="FORMAT43" localSheetId="18" hidden="1">{"pl_t&amp;d",#N/A,FALSE,"p&amp;l_t&amp;D_01_02 (2)"}</definedName>
    <definedName name="FORMAT43" localSheetId="1" hidden="1">{"pl_t&amp;d",#N/A,FALSE,"p&amp;l_t&amp;D_01_02 (2)"}</definedName>
    <definedName name="FORMAT43" localSheetId="2" hidden="1">{"pl_t&amp;d",#N/A,FALSE,"p&amp;l_t&amp;D_01_02 (2)"}</definedName>
    <definedName name="FORMAT43" localSheetId="5" hidden="1">{"pl_t&amp;d",#N/A,FALSE,"p&amp;l_t&amp;D_01_02 (2)"}</definedName>
    <definedName name="FORMAT43" hidden="1">{"pl_t&amp;d",#N/A,FALSE,"p&amp;l_t&amp;D_01_02 (2)"}</definedName>
    <definedName name="format5" localSheetId="18" hidden="1">{"pl_t&amp;d",#N/A,FALSE,"p&amp;l_t&amp;D_01_02 (2)"}</definedName>
    <definedName name="format5" localSheetId="6" hidden="1">{"pl_t&amp;d",#N/A,FALSE,"p&amp;l_t&amp;D_01_02 (2)"}</definedName>
    <definedName name="format5" localSheetId="1" hidden="1">{"pl_t&amp;d",#N/A,FALSE,"p&amp;l_t&amp;D_01_02 (2)"}</definedName>
    <definedName name="format5" localSheetId="2" hidden="1">{"pl_t&amp;d",#N/A,FALSE,"p&amp;l_t&amp;D_01_02 (2)"}</definedName>
    <definedName name="format5" localSheetId="5" hidden="1">{"pl_t&amp;d",#N/A,FALSE,"p&amp;l_t&amp;D_01_02 (2)"}</definedName>
    <definedName name="format5" hidden="1">{"pl_t&amp;d",#N/A,FALSE,"p&amp;l_t&amp;D_01_02 (2)"}</definedName>
    <definedName name="fsfsdfa" localSheetId="1" hidden="1">{"pl_td_01_02",#N/A,FALSE,"p&amp;l_t&amp;D_01_02 (2)"}</definedName>
    <definedName name="fsfsdfa" localSheetId="2" hidden="1">{"pl_td_01_02",#N/A,FALSE,"p&amp;l_t&amp;D_01_02 (2)"}</definedName>
    <definedName name="fsfsdfa" hidden="1">{"pl_td_01_02",#N/A,FALSE,"p&amp;l_t&amp;D_01_02 (2)"}</definedName>
    <definedName name="fu">#REF!</definedName>
    <definedName name="g" localSheetId="18" hidden="1">{"pl_t&amp;d",#N/A,FALSE,"p&amp;l_t&amp;D_01_02 (2)"}</definedName>
    <definedName name="g" localSheetId="1" hidden="1">{"pl_t&amp;d",#N/A,FALSE,"p&amp;l_t&amp;D_01_02 (2)"}</definedName>
    <definedName name="g" localSheetId="2" hidden="1">{"pl_t&amp;d",#N/A,FALSE,"p&amp;l_t&amp;D_01_02 (2)"}</definedName>
    <definedName name="g" localSheetId="5" hidden="1">{"pl_t&amp;d",#N/A,FALSE,"p&amp;l_t&amp;D_01_02 (2)"}</definedName>
    <definedName name="g" hidden="1">{"pl_t&amp;d",#N/A,FALSE,"p&amp;l_t&amp;D_01_02 (2)"}</definedName>
    <definedName name="gali" localSheetId="1" hidden="1">{"pl_t&amp;d",#N/A,FALSE,"p&amp;l_t&amp;D_01_02 (2)"}</definedName>
    <definedName name="gali" localSheetId="2" hidden="1">{"pl_t&amp;d",#N/A,FALSE,"p&amp;l_t&amp;D_01_02 (2)"}</definedName>
    <definedName name="gali" hidden="1">{"pl_t&amp;d",#N/A,FALSE,"p&amp;l_t&amp;D_01_02 (2)"}</definedName>
    <definedName name="gdfgdfgdfg">#REF!</definedName>
    <definedName name="gffdgfd" localSheetId="1" hidden="1">{"pl_t&amp;d",#N/A,FALSE,"p&amp;l_t&amp;D_01_02 (2)"}</definedName>
    <definedName name="gffdgfd" localSheetId="2" hidden="1">{"pl_t&amp;d",#N/A,FALSE,"p&amp;l_t&amp;D_01_02 (2)"}</definedName>
    <definedName name="gffdgfd" hidden="1">{"pl_t&amp;d",#N/A,FALSE,"p&amp;l_t&amp;D_01_02 (2)"}</definedName>
    <definedName name="gfhgfh" localSheetId="1" hidden="1">{"pl_t&amp;d",#N/A,FALSE,"p&amp;l_t&amp;D_01_02 (2)"}</definedName>
    <definedName name="gfhgfh" localSheetId="2" hidden="1">{"pl_t&amp;d",#N/A,FALSE,"p&amp;l_t&amp;D_01_02 (2)"}</definedName>
    <definedName name="gfhgfh" hidden="1">{"pl_t&amp;d",#N/A,FALSE,"p&amp;l_t&amp;D_01_02 (2)"}</definedName>
    <definedName name="ggg" localSheetId="18" hidden="1">{"pl_t&amp;d",#N/A,FALSE,"p&amp;l_t&amp;D_01_02 (2)"}</definedName>
    <definedName name="ggg" localSheetId="1" hidden="1">{"pl_t&amp;d",#N/A,FALSE,"p&amp;l_t&amp;D_01_02 (2)"}</definedName>
    <definedName name="ggg" localSheetId="2" hidden="1">{"pl_t&amp;d",#N/A,FALSE,"p&amp;l_t&amp;D_01_02 (2)"}</definedName>
    <definedName name="ggg" localSheetId="5" hidden="1">{"pl_t&amp;d",#N/A,FALSE,"p&amp;l_t&amp;D_01_02 (2)"}</definedName>
    <definedName name="ggg" hidden="1">{"pl_t&amp;d",#N/A,FALSE,"p&amp;l_t&amp;D_01_02 (2)"}</definedName>
    <definedName name="GGGG">[3]Newabstract!#REF!</definedName>
    <definedName name="ggggg" localSheetId="1" hidden="1">{"pl_td_01_02",#N/A,FALSE,"p&amp;l_t&amp;D_01_02 (2)"}</definedName>
    <definedName name="ggggg" localSheetId="2" hidden="1">{"pl_td_01_02",#N/A,FALSE,"p&amp;l_t&amp;D_01_02 (2)"}</definedName>
    <definedName name="ggggg" hidden="1">{"pl_td_01_02",#N/A,FALSE,"p&amp;l_t&amp;D_01_02 (2)"}</definedName>
    <definedName name="gh" localSheetId="18" hidden="1">{#N/A,#N/A,FALSE,"1.1";#N/A,#N/A,FALSE,"1.1a";#N/A,#N/A,FALSE,"1.1b";#N/A,#N/A,FALSE,"1.1c";#N/A,#N/A,FALSE,"1.1e";#N/A,#N/A,FALSE,"1.1f";#N/A,#N/A,FALSE,"1.1g";#N/A,#N/A,FALSE,"1.1h_T";#N/A,#N/A,FALSE,"1.1h_D";#N/A,#N/A,FALSE,"1.2";#N/A,#N/A,FALSE,"1.3";#N/A,#N/A,FALSE,"1.3b";#N/A,#N/A,FALSE,"1.4";#N/A,#N/A,FALSE,"1.5";#N/A,#N/A,FALSE,"1.6";#N/A,#N/A,FALSE,"2.1";#N/A,#N/A,FALSE,"SOD";#N/A,#N/A,FALSE,"OL";#N/A,#N/A,FALSE,"CF"}</definedName>
    <definedName name="gh" localSheetId="1" hidden="1">{"pl_t&amp;d",#N/A,FALSE,"p&amp;l_t&amp;D_01_02 (2)"}</definedName>
    <definedName name="gh" localSheetId="2" hidden="1">{"pl_t&amp;d",#N/A,FALSE,"p&amp;l_t&amp;D_01_02 (2)"}</definedName>
    <definedName name="gh" localSheetId="5" hidden="1">{#N/A,#N/A,FALSE,"1.1";#N/A,#N/A,FALSE,"1.1a";#N/A,#N/A,FALSE,"1.1b";#N/A,#N/A,FALSE,"1.1c";#N/A,#N/A,FALSE,"1.1e";#N/A,#N/A,FALSE,"1.1f";#N/A,#N/A,FALSE,"1.1g";#N/A,#N/A,FALSE,"1.1h_T";#N/A,#N/A,FALSE,"1.1h_D";#N/A,#N/A,FALSE,"1.2";#N/A,#N/A,FALSE,"1.3";#N/A,#N/A,FALSE,"1.3b";#N/A,#N/A,FALSE,"1.4";#N/A,#N/A,FALSE,"1.5";#N/A,#N/A,FALSE,"1.6";#N/A,#N/A,FALSE,"2.1";#N/A,#N/A,FALSE,"SOD";#N/A,#N/A,FALSE,"OL";#N/A,#N/A,FALSE,"CF"}</definedName>
    <definedName name="gh" hidden="1">{"pl_t&amp;d",#N/A,FALSE,"p&amp;l_t&amp;D_01_02 (2)"}</definedName>
    <definedName name="ghgfh" localSheetId="18" hidden="1">{"pl_t&amp;d",#N/A,FALSE,"p&amp;l_t&amp;D_01_02 (2)"}</definedName>
    <definedName name="ghgfh" localSheetId="1" hidden="1">{"pl_t&amp;d",#N/A,FALSE,"p&amp;l_t&amp;D_01_02 (2)"}</definedName>
    <definedName name="ghgfh" localSheetId="2" hidden="1">{"pl_t&amp;d",#N/A,FALSE,"p&amp;l_t&amp;D_01_02 (2)"}</definedName>
    <definedName name="ghgfh" localSheetId="5" hidden="1">{"pl_t&amp;d",#N/A,FALSE,"p&amp;l_t&amp;D_01_02 (2)"}</definedName>
    <definedName name="ghgfh" hidden="1">{"pl_t&amp;d",#N/A,FALSE,"p&amp;l_t&amp;D_01_02 (2)"}</definedName>
    <definedName name="ghh" localSheetId="18" hidden="1">{"pl_t&amp;d",#N/A,FALSE,"p&amp;l_t&amp;D_01_02 (2)"}</definedName>
    <definedName name="ghh" localSheetId="1" hidden="1">{"pl_t&amp;d",#N/A,FALSE,"p&amp;l_t&amp;D_01_02 (2)"}</definedName>
    <definedName name="ghh" localSheetId="2" hidden="1">{"pl_t&amp;d",#N/A,FALSE,"p&amp;l_t&amp;D_01_02 (2)"}</definedName>
    <definedName name="ghh" localSheetId="5" hidden="1">{"pl_t&amp;d",#N/A,FALSE,"p&amp;l_t&amp;D_01_02 (2)"}</definedName>
    <definedName name="ghh" hidden="1">{"pl_t&amp;d",#N/A,FALSE,"p&amp;l_t&amp;D_01_02 (2)"}</definedName>
    <definedName name="ghi" localSheetId="18" hidden="1">{#N/A,#N/A,FALSE,"1.1";#N/A,#N/A,FALSE,"1.1a";#N/A,#N/A,FALSE,"1.1b";#N/A,#N/A,FALSE,"1.1c";#N/A,#N/A,FALSE,"1.1e";#N/A,#N/A,FALSE,"1.1f";#N/A,#N/A,FALSE,"1.1g";#N/A,#N/A,FALSE,"1.1h_T";#N/A,#N/A,FALSE,"1.1h_D";#N/A,#N/A,FALSE,"1.2";#N/A,#N/A,FALSE,"1.3";#N/A,#N/A,FALSE,"1.3b";#N/A,#N/A,FALSE,"1.4";#N/A,#N/A,FALSE,"1.5";#N/A,#N/A,FALSE,"1.6";#N/A,#N/A,FALSE,"2.1";#N/A,#N/A,FALSE,"SOD";#N/A,#N/A,FALSE,"OL";#N/A,#N/A,FALSE,"CF"}</definedName>
    <definedName name="ghi" localSheetId="5" hidden="1">{#N/A,#N/A,FALSE,"1.1";#N/A,#N/A,FALSE,"1.1a";#N/A,#N/A,FALSE,"1.1b";#N/A,#N/A,FALSE,"1.1c";#N/A,#N/A,FALSE,"1.1e";#N/A,#N/A,FALSE,"1.1f";#N/A,#N/A,FALSE,"1.1g";#N/A,#N/A,FALSE,"1.1h_T";#N/A,#N/A,FALSE,"1.1h_D";#N/A,#N/A,FALSE,"1.2";#N/A,#N/A,FALSE,"1.3";#N/A,#N/A,FALSE,"1.3b";#N/A,#N/A,FALSE,"1.4";#N/A,#N/A,FALSE,"1.5";#N/A,#N/A,FALSE,"1.6";#N/A,#N/A,FALSE,"2.1";#N/A,#N/A,FALSE,"SOD";#N/A,#N/A,FALSE,"OL";#N/A,#N/A,FALSE,"CF"}</definedName>
    <definedName name="ghij" localSheetId="1" hidden="1">{"pl_t&amp;d",#N/A,FALSE,"p&amp;l_t&amp;D_01_02 (2)"}</definedName>
    <definedName name="ghij" localSheetId="2" hidden="1">{"pl_t&amp;d",#N/A,FALSE,"p&amp;l_t&amp;D_01_02 (2)"}</definedName>
    <definedName name="ghij" hidden="1">{"pl_t&amp;d",#N/A,FALSE,"p&amp;l_t&amp;D_01_02 (2)"}</definedName>
    <definedName name="GovtDepts">#REF!</definedName>
    <definedName name="h">#REF!</definedName>
    <definedName name="hg">#REF!</definedName>
    <definedName name="hgh" localSheetId="18" hidden="1">{"pl_t&amp;d",#N/A,FALSE,"p&amp;l_t&amp;D_01_02 (2)"}</definedName>
    <definedName name="hgh" localSheetId="1" hidden="1">{"pl_t&amp;d",#N/A,FALSE,"p&amp;l_t&amp;D_01_02 (2)"}</definedName>
    <definedName name="hgh" localSheetId="2" hidden="1">{"pl_t&amp;d",#N/A,FALSE,"p&amp;l_t&amp;D_01_02 (2)"}</definedName>
    <definedName name="hgh" localSheetId="5" hidden="1">{"pl_t&amp;d",#N/A,FALSE,"p&amp;l_t&amp;D_01_02 (2)"}</definedName>
    <definedName name="hgh" hidden="1">{"pl_t&amp;d",#N/A,FALSE,"p&amp;l_t&amp;D_01_02 (2)"}</definedName>
    <definedName name="hh" localSheetId="1" hidden="1">{#N/A,#N/A,FALSE,"1.1";#N/A,#N/A,FALSE,"1.1a";#N/A,#N/A,FALSE,"1.1b";#N/A,#N/A,FALSE,"1.1c";#N/A,#N/A,FALSE,"1.1e";#N/A,#N/A,FALSE,"1.1f";#N/A,#N/A,FALSE,"1.1g";#N/A,#N/A,FALSE,"1.1h_T";#N/A,#N/A,FALSE,"1.1h_D";#N/A,#N/A,FALSE,"1.2";#N/A,#N/A,FALSE,"1.3";#N/A,#N/A,FALSE,"1.3b";#N/A,#N/A,FALSE,"1.4";#N/A,#N/A,FALSE,"1.5";#N/A,#N/A,FALSE,"1.6";#N/A,#N/A,FALSE,"2.1";#N/A,#N/A,FALSE,"SOD";#N/A,#N/A,FALSE,"OL";#N/A,#N/A,FALSE,"CF"}</definedName>
    <definedName name="hh" localSheetId="2" hidden="1">{#N/A,#N/A,FALSE,"1.1";#N/A,#N/A,FALSE,"1.1a";#N/A,#N/A,FALSE,"1.1b";#N/A,#N/A,FALSE,"1.1c";#N/A,#N/A,FALSE,"1.1e";#N/A,#N/A,FALSE,"1.1f";#N/A,#N/A,FALSE,"1.1g";#N/A,#N/A,FALSE,"1.1h_T";#N/A,#N/A,FALSE,"1.1h_D";#N/A,#N/A,FALSE,"1.2";#N/A,#N/A,FALSE,"1.3";#N/A,#N/A,FALSE,"1.3b";#N/A,#N/A,FALSE,"1.4";#N/A,#N/A,FALSE,"1.5";#N/A,#N/A,FALSE,"1.6";#N/A,#N/A,FALSE,"2.1";#N/A,#N/A,FALSE,"SOD";#N/A,#N/A,FALSE,"OL";#N/A,#N/A,FALSE,"CF"}</definedName>
    <definedName name="hh" hidden="1">{#N/A,#N/A,FALSE,"1.1";#N/A,#N/A,FALSE,"1.1a";#N/A,#N/A,FALSE,"1.1b";#N/A,#N/A,FALSE,"1.1c";#N/A,#N/A,FALSE,"1.1e";#N/A,#N/A,FALSE,"1.1f";#N/A,#N/A,FALSE,"1.1g";#N/A,#N/A,FALSE,"1.1h_T";#N/A,#N/A,FALSE,"1.1h_D";#N/A,#N/A,FALSE,"1.2";#N/A,#N/A,FALSE,"1.3";#N/A,#N/A,FALSE,"1.3b";#N/A,#N/A,FALSE,"1.4";#N/A,#N/A,FALSE,"1.5";#N/A,#N/A,FALSE,"1.6";#N/A,#N/A,FALSE,"2.1";#N/A,#N/A,FALSE,"SOD";#N/A,#N/A,FALSE,"OL";#N/A,#N/A,FALSE,"CF"}</definedName>
    <definedName name="hjfgjfjfjdfhjgfjf">#REF!</definedName>
    <definedName name="hju" localSheetId="1" hidden="1">{"pl_t&amp;d",#N/A,FALSE,"p&amp;l_t&amp;D_01_02 (2)"}</definedName>
    <definedName name="hju" localSheetId="2" hidden="1">{"pl_t&amp;d",#N/A,FALSE,"p&amp;l_t&amp;D_01_02 (2)"}</definedName>
    <definedName name="hju" hidden="1">{"pl_t&amp;d",#N/A,FALSE,"p&amp;l_t&amp;D_01_02 (2)"}</definedName>
    <definedName name="ht" localSheetId="1" hidden="1">{#N/A,#N/A,FALSE,"1.1";#N/A,#N/A,FALSE,"1.1a";#N/A,#N/A,FALSE,"1.1b";#N/A,#N/A,FALSE,"1.1c";#N/A,#N/A,FALSE,"1.1e";#N/A,#N/A,FALSE,"1.1f";#N/A,#N/A,FALSE,"1.1g";#N/A,#N/A,FALSE,"1.1h_T";#N/A,#N/A,FALSE,"1.1h_D";#N/A,#N/A,FALSE,"1.2";#N/A,#N/A,FALSE,"1.3";#N/A,#N/A,FALSE,"1.3b";#N/A,#N/A,FALSE,"1.4";#N/A,#N/A,FALSE,"1.5";#N/A,#N/A,FALSE,"1.6";#N/A,#N/A,FALSE,"2.1";#N/A,#N/A,FALSE,"SOD";#N/A,#N/A,FALSE,"OL";#N/A,#N/A,FALSE,"CF"}</definedName>
    <definedName name="ht" localSheetId="2" hidden="1">{#N/A,#N/A,FALSE,"1.1";#N/A,#N/A,FALSE,"1.1a";#N/A,#N/A,FALSE,"1.1b";#N/A,#N/A,FALSE,"1.1c";#N/A,#N/A,FALSE,"1.1e";#N/A,#N/A,FALSE,"1.1f";#N/A,#N/A,FALSE,"1.1g";#N/A,#N/A,FALSE,"1.1h_T";#N/A,#N/A,FALSE,"1.1h_D";#N/A,#N/A,FALSE,"1.2";#N/A,#N/A,FALSE,"1.3";#N/A,#N/A,FALSE,"1.3b";#N/A,#N/A,FALSE,"1.4";#N/A,#N/A,FALSE,"1.5";#N/A,#N/A,FALSE,"1.6";#N/A,#N/A,FALSE,"2.1";#N/A,#N/A,FALSE,"SOD";#N/A,#N/A,FALSE,"OL";#N/A,#N/A,FALSE,"CF"}</definedName>
    <definedName name="ht" hidden="1">{#N/A,#N/A,FALSE,"1.1";#N/A,#N/A,FALSE,"1.1a";#N/A,#N/A,FALSE,"1.1b";#N/A,#N/A,FALSE,"1.1c";#N/A,#N/A,FALSE,"1.1e";#N/A,#N/A,FALSE,"1.1f";#N/A,#N/A,FALSE,"1.1g";#N/A,#N/A,FALSE,"1.1h_T";#N/A,#N/A,FALSE,"1.1h_D";#N/A,#N/A,FALSE,"1.2";#N/A,#N/A,FALSE,"1.3";#N/A,#N/A,FALSE,"1.3b";#N/A,#N/A,FALSE,"1.4";#N/A,#N/A,FALSE,"1.5";#N/A,#N/A,FALSE,"1.6";#N/A,#N/A,FALSE,"2.1";#N/A,#N/A,FALSE,"SOD";#N/A,#N/A,FALSE,"OL";#N/A,#N/A,FALSE,"CF"}</definedName>
    <definedName name="hundred">[15]General!$A$3</definedName>
    <definedName name="hydc">#REF!</definedName>
    <definedName name="hydn">#REF!</definedName>
    <definedName name="hyds">#REF!</definedName>
    <definedName name="i" localSheetId="18" hidden="1">{"pl_t&amp;d",#N/A,FALSE,"p&amp;l_t&amp;D_01_02 (2)"}</definedName>
    <definedName name="i" localSheetId="1" hidden="1">{"pl_t&amp;d",#N/A,FALSE,"p&amp;l_t&amp;D_01_02 (2)"}</definedName>
    <definedName name="i" localSheetId="2" hidden="1">{"pl_t&amp;d",#N/A,FALSE,"p&amp;l_t&amp;D_01_02 (2)"}</definedName>
    <definedName name="i" localSheetId="5" hidden="1">{"pl_t&amp;d",#N/A,FALSE,"p&amp;l_t&amp;D_01_02 (2)"}</definedName>
    <definedName name="i" hidden="1">{"pl_t&amp;d",#N/A,FALSE,"p&amp;l_t&amp;D_01_02 (2)"}</definedName>
    <definedName name="ii" localSheetId="18" hidden="1">{"pl_t&amp;d",#N/A,FALSE,"p&amp;l_t&amp;D_01_02 (2)"}</definedName>
    <definedName name="ii" localSheetId="5" hidden="1">{"pl_t&amp;d",#N/A,FALSE,"p&amp;l_t&amp;D_01_02 (2)"}</definedName>
    <definedName name="IIB" localSheetId="1" hidden="1">{"pl_t&amp;d",#N/A,FALSE,"p&amp;l_t&amp;D_01_02 (2)"}</definedName>
    <definedName name="IIB" localSheetId="2" hidden="1">{"pl_t&amp;d",#N/A,FALSE,"p&amp;l_t&amp;D_01_02 (2)"}</definedName>
    <definedName name="IIB" hidden="1">{"pl_t&amp;d",#N/A,FALSE,"p&amp;l_t&amp;D_01_02 (2)"}</definedName>
    <definedName name="IIc" localSheetId="1" hidden="1">{"pl_t&amp;d",#N/A,FALSE,"p&amp;l_t&amp;D_01_02 (2)"}</definedName>
    <definedName name="IIc" localSheetId="2" hidden="1">{"pl_t&amp;d",#N/A,FALSE,"p&amp;l_t&amp;D_01_02 (2)"}</definedName>
    <definedName name="IIc" hidden="1">{"pl_t&amp;d",#N/A,FALSE,"p&amp;l_t&amp;D_01_02 (2)"}</definedName>
    <definedName name="iijkjk" localSheetId="1" hidden="1">{"pl_t&amp;d",#N/A,FALSE,"p&amp;l_t&amp;D_01_02 (2)"}</definedName>
    <definedName name="iijkjk" localSheetId="2" hidden="1">{"pl_t&amp;d",#N/A,FALSE,"p&amp;l_t&amp;D_01_02 (2)"}</definedName>
    <definedName name="iijkjk" hidden="1">{"pl_t&amp;d",#N/A,FALSE,"p&amp;l_t&amp;D_01_02 (2)"}</definedName>
    <definedName name="ind" localSheetId="1" hidden="1">{"pl_t&amp;d",#N/A,FALSE,"p&amp;l_t&amp;D_01_02 (2)"}</definedName>
    <definedName name="ind" localSheetId="2" hidden="1">{"pl_t&amp;d",#N/A,FALSE,"p&amp;l_t&amp;D_01_02 (2)"}</definedName>
    <definedName name="ind" hidden="1">{"pl_t&amp;d",#N/A,FALSE,"p&amp;l_t&amp;D_01_02 (2)"}</definedName>
    <definedName name="index1" localSheetId="1" hidden="1">{"pl_t&amp;d",#N/A,FALSE,"p&amp;l_t&amp;D_01_02 (2)"}</definedName>
    <definedName name="index1" localSheetId="2" hidden="1">{"pl_t&amp;d",#N/A,FALSE,"p&amp;l_t&amp;D_01_02 (2)"}</definedName>
    <definedName name="index1" hidden="1">{"pl_t&amp;d",#N/A,FALSE,"p&amp;l_t&amp;D_01_02 (2)"}</definedName>
    <definedName name="input">#REF!</definedName>
    <definedName name="intatp">#REF!</definedName>
    <definedName name="inthydc">#REF!</definedName>
    <definedName name="inthydn">#REF!</definedName>
    <definedName name="inthyds">#REF!</definedName>
    <definedName name="intknl">#REF!</definedName>
    <definedName name="intmbnr">#REF!</definedName>
    <definedName name="intmdk">#REF!</definedName>
    <definedName name="intnlg">#REF!</definedName>
    <definedName name="intrrn">#REF!</definedName>
    <definedName name="intrrs">#REF!</definedName>
    <definedName name="j" localSheetId="18" hidden="1">{"pl_t&amp;d",#N/A,FALSE,"p&amp;l_t&amp;D_01_02 (2)"}</definedName>
    <definedName name="j" localSheetId="1" hidden="1">{"pl_t&amp;d",#N/A,FALSE,"p&amp;l_t&amp;D_01_02 (2)"}</definedName>
    <definedName name="j" localSheetId="2" hidden="1">{"pl_t&amp;d",#N/A,FALSE,"p&amp;l_t&amp;D_01_02 (2)"}</definedName>
    <definedName name="j" localSheetId="5" hidden="1">{"pl_t&amp;d",#N/A,FALSE,"p&amp;l_t&amp;D_01_02 (2)"}</definedName>
    <definedName name="j" hidden="1">{"pl_t&amp;d",#N/A,FALSE,"p&amp;l_t&amp;D_01_02 (2)"}</definedName>
    <definedName name="jagan" localSheetId="1" hidden="1">{"pl_t&amp;d",#N/A,FALSE,"p&amp;l_t&amp;D_01_02 (2)"}</definedName>
    <definedName name="jagan" localSheetId="2" hidden="1">{"pl_t&amp;d",#N/A,FALSE,"p&amp;l_t&amp;D_01_02 (2)"}</definedName>
    <definedName name="jagan" hidden="1">{"pl_t&amp;d",#N/A,FALSE,"p&amp;l_t&amp;D_01_02 (2)"}</definedName>
    <definedName name="jan">#REF!</definedName>
    <definedName name="Javeed">#REF!</definedName>
    <definedName name="jh">#REF!</definedName>
    <definedName name="ji" localSheetId="1" hidden="1">{"pl_t&amp;d",#N/A,FALSE,"p&amp;l_t&amp;D_01_02 (2)"}</definedName>
    <definedName name="ji" localSheetId="2" hidden="1">{"pl_t&amp;d",#N/A,FALSE,"p&amp;l_t&amp;D_01_02 (2)"}</definedName>
    <definedName name="ji" hidden="1">{"pl_t&amp;d",#N/A,FALSE,"p&amp;l_t&amp;D_01_02 (2)"}</definedName>
    <definedName name="jkhjhjkh" localSheetId="1" hidden="1">{"pl_t&amp;d",#N/A,FALSE,"p&amp;l_t&amp;D_01_02 (2)"}</definedName>
    <definedName name="jkhjhjkh" localSheetId="2" hidden="1">{"pl_t&amp;d",#N/A,FALSE,"p&amp;l_t&amp;D_01_02 (2)"}</definedName>
    <definedName name="jkhjhjkh" hidden="1">{"pl_t&amp;d",#N/A,FALSE,"p&amp;l_t&amp;D_01_02 (2)"}</definedName>
    <definedName name="ju" localSheetId="1" hidden="1">{"pl_t&amp;d",#N/A,FALSE,"p&amp;l_t&amp;D_01_02 (2)"}</definedName>
    <definedName name="ju" localSheetId="2" hidden="1">{"pl_t&amp;d",#N/A,FALSE,"p&amp;l_t&amp;D_01_02 (2)"}</definedName>
    <definedName name="ju" hidden="1">{"pl_t&amp;d",#N/A,FALSE,"p&amp;l_t&amp;D_01_02 (2)"}</definedName>
    <definedName name="july">#REF!</definedName>
    <definedName name="July.05" localSheetId="1" hidden="1">{"pl_t&amp;d",#N/A,FALSE,"p&amp;l_t&amp;D_01_02 (2)"}</definedName>
    <definedName name="July.05" localSheetId="2" hidden="1">{"pl_t&amp;d",#N/A,FALSE,"p&amp;l_t&amp;D_01_02 (2)"}</definedName>
    <definedName name="July.05" hidden="1">{"pl_t&amp;d",#N/A,FALSE,"p&amp;l_t&amp;D_01_02 (2)"}</definedName>
    <definedName name="July1">[11]MeritOrder!$C$337:$H$377</definedName>
    <definedName name="june">#REF!</definedName>
    <definedName name="June05" localSheetId="1" hidden="1">{#N/A,#N/A,FALSE,"1.1";#N/A,#N/A,FALSE,"1.1a";#N/A,#N/A,FALSE,"1.1b";#N/A,#N/A,FALSE,"1.1c";#N/A,#N/A,FALSE,"1.1e";#N/A,#N/A,FALSE,"1.1f";#N/A,#N/A,FALSE,"1.1g";#N/A,#N/A,FALSE,"1.1h_T";#N/A,#N/A,FALSE,"1.1h_D";#N/A,#N/A,FALSE,"1.2";#N/A,#N/A,FALSE,"1.3";#N/A,#N/A,FALSE,"1.3b";#N/A,#N/A,FALSE,"1.4";#N/A,#N/A,FALSE,"1.5";#N/A,#N/A,FALSE,"1.6";#N/A,#N/A,FALSE,"2.1";#N/A,#N/A,FALSE,"SOD";#N/A,#N/A,FALSE,"OL";#N/A,#N/A,FALSE,"CF"}</definedName>
    <definedName name="June05" localSheetId="2" hidden="1">{#N/A,#N/A,FALSE,"1.1";#N/A,#N/A,FALSE,"1.1a";#N/A,#N/A,FALSE,"1.1b";#N/A,#N/A,FALSE,"1.1c";#N/A,#N/A,FALSE,"1.1e";#N/A,#N/A,FALSE,"1.1f";#N/A,#N/A,FALSE,"1.1g";#N/A,#N/A,FALSE,"1.1h_T";#N/A,#N/A,FALSE,"1.1h_D";#N/A,#N/A,FALSE,"1.2";#N/A,#N/A,FALSE,"1.3";#N/A,#N/A,FALSE,"1.3b";#N/A,#N/A,FALSE,"1.4";#N/A,#N/A,FALSE,"1.5";#N/A,#N/A,FALSE,"1.6";#N/A,#N/A,FALSE,"2.1";#N/A,#N/A,FALSE,"SOD";#N/A,#N/A,FALSE,"OL";#N/A,#N/A,FALSE,"CF"}</definedName>
    <definedName name="June05" hidden="1">{#N/A,#N/A,FALSE,"1.1";#N/A,#N/A,FALSE,"1.1a";#N/A,#N/A,FALSE,"1.1b";#N/A,#N/A,FALSE,"1.1c";#N/A,#N/A,FALSE,"1.1e";#N/A,#N/A,FALSE,"1.1f";#N/A,#N/A,FALSE,"1.1g";#N/A,#N/A,FALSE,"1.1h_T";#N/A,#N/A,FALSE,"1.1h_D";#N/A,#N/A,FALSE,"1.2";#N/A,#N/A,FALSE,"1.3";#N/A,#N/A,FALSE,"1.3b";#N/A,#N/A,FALSE,"1.4";#N/A,#N/A,FALSE,"1.5";#N/A,#N/A,FALSE,"1.6";#N/A,#N/A,FALSE,"2.1";#N/A,#N/A,FALSE,"SOD";#N/A,#N/A,FALSE,"OL";#N/A,#N/A,FALSE,"CF"}</definedName>
    <definedName name="June1">[11]MeritOrder!$C$378:$H$418</definedName>
    <definedName name="juy" localSheetId="1" hidden="1">{"pl_td_01_02",#N/A,FALSE,"p&amp;l_t&amp;D_01_02 (2)"}</definedName>
    <definedName name="juy" localSheetId="2" hidden="1">{"pl_td_01_02",#N/A,FALSE,"p&amp;l_t&amp;D_01_02 (2)"}</definedName>
    <definedName name="juy" hidden="1">{"pl_td_01_02",#N/A,FALSE,"p&amp;l_t&amp;D_01_02 (2)"}</definedName>
    <definedName name="JyO">#REF!</definedName>
    <definedName name="k" localSheetId="18" hidden="1">{"pl_t&amp;d",#N/A,FALSE,"p&amp;l_t&amp;D_01_02 (2)"}</definedName>
    <definedName name="k" localSheetId="1" hidden="1">{"pl_t&amp;d",#N/A,FALSE,"p&amp;l_t&amp;D_01_02 (2)"}</definedName>
    <definedName name="k" localSheetId="2" hidden="1">{"pl_t&amp;d",#N/A,FALSE,"p&amp;l_t&amp;D_01_02 (2)"}</definedName>
    <definedName name="k" localSheetId="5" hidden="1">{"pl_t&amp;d",#N/A,FALSE,"p&amp;l_t&amp;D_01_02 (2)"}</definedName>
    <definedName name="k" hidden="1">{"pl_t&amp;d",#N/A,FALSE,"p&amp;l_t&amp;D_01_02 (2)"}</definedName>
    <definedName name="katya" localSheetId="1" hidden="1">{"pl_t&amp;d",#N/A,FALSE,"p&amp;l_t&amp;D_01_02 (2)"}</definedName>
    <definedName name="katya" localSheetId="2" hidden="1">{"pl_t&amp;d",#N/A,FALSE,"p&amp;l_t&amp;D_01_02 (2)"}</definedName>
    <definedName name="katya" hidden="1">{"pl_t&amp;d",#N/A,FALSE,"p&amp;l_t&amp;D_01_02 (2)"}</definedName>
    <definedName name="KAVI" localSheetId="18" hidden="1">{"pl_t&amp;d",#N/A,FALSE,"p&amp;l_t&amp;D_01_02 (2)"}</definedName>
    <definedName name="KAVI" localSheetId="1" hidden="1">{"pl_t&amp;d",#N/A,FALSE,"p&amp;l_t&amp;D_01_02 (2)"}</definedName>
    <definedName name="KAVI" localSheetId="2" hidden="1">{"pl_t&amp;d",#N/A,FALSE,"p&amp;l_t&amp;D_01_02 (2)"}</definedName>
    <definedName name="KAVI" localSheetId="5" hidden="1">{"pl_t&amp;d",#N/A,FALSE,"p&amp;l_t&amp;D_01_02 (2)"}</definedName>
    <definedName name="KAVI" hidden="1">{"pl_t&amp;d",#N/A,FALSE,"p&amp;l_t&amp;D_01_02 (2)"}</definedName>
    <definedName name="KDP" localSheetId="18">#REF!</definedName>
    <definedName name="KDP" localSheetId="5">#REF!</definedName>
    <definedName name="KDP">#REF!</definedName>
    <definedName name="ki" localSheetId="18" hidden="1">{"pl_t&amp;d",#N/A,FALSE,"p&amp;l_t&amp;D_01_02 (2)"}</definedName>
    <definedName name="ki" localSheetId="1" hidden="1">{"pl_t&amp;d",#N/A,FALSE,"p&amp;l_t&amp;D_01_02 (2)"}</definedName>
    <definedName name="ki" localSheetId="2" hidden="1">{"pl_t&amp;d",#N/A,FALSE,"p&amp;l_t&amp;D_01_02 (2)"}</definedName>
    <definedName name="ki" localSheetId="5" hidden="1">{"pl_t&amp;d",#N/A,FALSE,"p&amp;l_t&amp;D_01_02 (2)"}</definedName>
    <definedName name="ki" hidden="1">{"pl_t&amp;d",#N/A,FALSE,"p&amp;l_t&amp;D_01_02 (2)"}</definedName>
    <definedName name="kifl" localSheetId="18" hidden="1">{"pl_t&amp;d",#N/A,FALSE,"p&amp;l_t&amp;D_01_02 (2)"}</definedName>
    <definedName name="kifl" localSheetId="1" hidden="1">{"pl_t&amp;d",#N/A,FALSE,"p&amp;l_t&amp;D_01_02 (2)"}</definedName>
    <definedName name="kifl" localSheetId="2" hidden="1">{"pl_t&amp;d",#N/A,FALSE,"p&amp;l_t&amp;D_01_02 (2)"}</definedName>
    <definedName name="kifl" localSheetId="5" hidden="1">{"pl_t&amp;d",#N/A,FALSE,"p&amp;l_t&amp;D_01_02 (2)"}</definedName>
    <definedName name="kifl" hidden="1">{"pl_t&amp;d",#N/A,FALSE,"p&amp;l_t&amp;D_01_02 (2)"}</definedName>
    <definedName name="kk" localSheetId="1" hidden="1">{"pl_t&amp;d",#N/A,FALSE,"p&amp;l_t&amp;D_01_02 (2)"}</definedName>
    <definedName name="kk" localSheetId="2" hidden="1">{"pl_t&amp;d",#N/A,FALSE,"p&amp;l_t&amp;D_01_02 (2)"}</definedName>
    <definedName name="kk" hidden="1">{"pl_t&amp;d",#N/A,FALSE,"p&amp;l_t&amp;D_01_02 (2)"}</definedName>
    <definedName name="kkk" localSheetId="1" hidden="1">{"pl_t&amp;d",#N/A,FALSE,"p&amp;l_t&amp;D_01_02 (2)"}</definedName>
    <definedName name="kkk" localSheetId="2" hidden="1">{"pl_t&amp;d",#N/A,FALSE,"p&amp;l_t&amp;D_01_02 (2)"}</definedName>
    <definedName name="kkk" hidden="1">{"pl_t&amp;d",#N/A,FALSE,"p&amp;l_t&amp;D_01_02 (2)"}</definedName>
    <definedName name="kl">#REF!</definedName>
    <definedName name="kljjl" localSheetId="1" hidden="1">{"pl_t&amp;d",#N/A,FALSE,"p&amp;l_t&amp;D_01_02 (2)"}</definedName>
    <definedName name="kljjl" localSheetId="2" hidden="1">{"pl_t&amp;d",#N/A,FALSE,"p&amp;l_t&amp;D_01_02 (2)"}</definedName>
    <definedName name="kljjl" hidden="1">{"pl_t&amp;d",#N/A,FALSE,"p&amp;l_t&amp;D_01_02 (2)"}</definedName>
    <definedName name="KM">'[19]CCT-KM'!$B$7:$I$29</definedName>
    <definedName name="knl">#REF!</definedName>
    <definedName name="krkr" localSheetId="1" hidden="1">{"pl_t&amp;d",#N/A,FALSE,"p&amp;l_t&amp;D_01_02 (2)"}</definedName>
    <definedName name="krkr" localSheetId="2" hidden="1">{"pl_t&amp;d",#N/A,FALSE,"p&amp;l_t&amp;D_01_02 (2)"}</definedName>
    <definedName name="krkr" hidden="1">{"pl_t&amp;d",#N/A,FALSE,"p&amp;l_t&amp;D_01_02 (2)"}</definedName>
    <definedName name="l" localSheetId="18" hidden="1">{"pl_t&amp;d",#N/A,FALSE,"p&amp;l_t&amp;D_01_02 (2)"}</definedName>
    <definedName name="l" localSheetId="1" hidden="1">{"pl_t&amp;d",#N/A,FALSE,"p&amp;l_t&amp;D_01_02 (2)"}</definedName>
    <definedName name="l" localSheetId="2" hidden="1">{"pl_t&amp;d",#N/A,FALSE,"p&amp;l_t&amp;D_01_02 (2)"}</definedName>
    <definedName name="l" localSheetId="5" hidden="1">{"pl_t&amp;d",#N/A,FALSE,"p&amp;l_t&amp;D_01_02 (2)"}</definedName>
    <definedName name="l" hidden="1">{"pl_t&amp;d",#N/A,FALSE,"p&amp;l_t&amp;D_01_02 (2)"}</definedName>
    <definedName name="LastYear" localSheetId="18">#REF!</definedName>
    <definedName name="LastYear" localSheetId="5">#REF!</definedName>
    <definedName name="LastYear">#REF!</definedName>
    <definedName name="laxman" localSheetId="18" hidden="1">{"pl_t&amp;d",#N/A,FALSE,"p&amp;l_t&amp;D_01_02 (2)"}</definedName>
    <definedName name="laxman" localSheetId="1" hidden="1">{"pl_t&amp;d",#N/A,FALSE,"p&amp;l_t&amp;D_01_02 (2)"}</definedName>
    <definedName name="laxman" localSheetId="2" hidden="1">{"pl_t&amp;d",#N/A,FALSE,"p&amp;l_t&amp;D_01_02 (2)"}</definedName>
    <definedName name="laxman" localSheetId="5" hidden="1">{"pl_t&amp;d",#N/A,FALSE,"p&amp;l_t&amp;D_01_02 (2)"}</definedName>
    <definedName name="laxman" hidden="1">{"pl_t&amp;d",#N/A,FALSE,"p&amp;l_t&amp;D_01_02 (2)"}</definedName>
    <definedName name="lk">#REF!</definedName>
    <definedName name="lkli" localSheetId="1" hidden="1">{"pl_t&amp;d",#N/A,FALSE,"p&amp;l_t&amp;D_01_02 (2)"}</definedName>
    <definedName name="lkli" localSheetId="2" hidden="1">{"pl_t&amp;d",#N/A,FALSE,"p&amp;l_t&amp;D_01_02 (2)"}</definedName>
    <definedName name="lkli" hidden="1">{"pl_t&amp;d",#N/A,FALSE,"p&amp;l_t&amp;D_01_02 (2)"}</definedName>
    <definedName name="lll" localSheetId="1" hidden="1">{"pl_td_01_02",#N/A,FALSE,"p&amp;l_t&amp;D_01_02 (2)"}</definedName>
    <definedName name="lll" localSheetId="2" hidden="1">{"pl_td_01_02",#N/A,FALSE,"p&amp;l_t&amp;D_01_02 (2)"}</definedName>
    <definedName name="lll" hidden="1">{"pl_td_01_02",#N/A,FALSE,"p&amp;l_t&amp;D_01_02 (2)"}</definedName>
    <definedName name="llll" localSheetId="1" hidden="1">{"pl_t&amp;d",#N/A,FALSE,"p&amp;l_t&amp;D_01_02 (2)"}</definedName>
    <definedName name="llll" localSheetId="2" hidden="1">{"pl_t&amp;d",#N/A,FALSE,"p&amp;l_t&amp;D_01_02 (2)"}</definedName>
    <definedName name="llll" hidden="1">{"pl_t&amp;d",#N/A,FALSE,"p&amp;l_t&amp;D_01_02 (2)"}</definedName>
    <definedName name="lopp" localSheetId="1" hidden="1">{"pl_t&amp;d",#N/A,FALSE,"p&amp;l_t&amp;D_01_02 (2)"}</definedName>
    <definedName name="lopp" localSheetId="2" hidden="1">{"pl_t&amp;d",#N/A,FALSE,"p&amp;l_t&amp;D_01_02 (2)"}</definedName>
    <definedName name="lopp" hidden="1">{"pl_t&amp;d",#N/A,FALSE,"p&amp;l_t&amp;D_01_02 (2)"}</definedName>
    <definedName name="lots" localSheetId="1" hidden="1">{"pl_td_01_02",#N/A,FALSE,"p&amp;l_t&amp;D_01_02 (2)"}</definedName>
    <definedName name="lots" localSheetId="2" hidden="1">{"pl_td_01_02",#N/A,FALSE,"p&amp;l_t&amp;D_01_02 (2)"}</definedName>
    <definedName name="lots" hidden="1">{"pl_td_01_02",#N/A,FALSE,"p&amp;l_t&amp;D_01_02 (2)"}</definedName>
    <definedName name="lpi" localSheetId="1" hidden="1">{"pl_t&amp;d",#N/A,FALSE,"p&amp;l_t&amp;D_01_02 (2)"}</definedName>
    <definedName name="lpi" localSheetId="2" hidden="1">{"pl_t&amp;d",#N/A,FALSE,"p&amp;l_t&amp;D_01_02 (2)"}</definedName>
    <definedName name="lpi" hidden="1">{"pl_t&amp;d",#N/A,FALSE,"p&amp;l_t&amp;D_01_02 (2)"}</definedName>
    <definedName name="LTC">[19]LTCustomers!$B$6:$I$28</definedName>
    <definedName name="ltind" localSheetId="18">#REF!</definedName>
    <definedName name="ltind" localSheetId="5">#REF!</definedName>
    <definedName name="ltind">#REF!</definedName>
    <definedName name="m">#REF!</definedName>
    <definedName name="Mar06___0" localSheetId="18">[3]Newabstract!#REF!</definedName>
    <definedName name="Mar06___0" localSheetId="5">[3]Newabstract!#REF!</definedName>
    <definedName name="Mar06___0">[3]Newabstract!#REF!</definedName>
    <definedName name="Mar09___0" localSheetId="18">[3]Newabstract!#REF!</definedName>
    <definedName name="Mar09___0" localSheetId="5">[3]Newabstract!#REF!</definedName>
    <definedName name="Mar09___0">[3]Newabstract!#REF!</definedName>
    <definedName name="Mar10___0" localSheetId="18">[3]Newabstract!#REF!</definedName>
    <definedName name="Mar10___0" localSheetId="5">[3]Newabstract!#REF!</definedName>
    <definedName name="Mar10___0">[3]Newabstract!#REF!</definedName>
    <definedName name="Mar11___0" localSheetId="18">[3]Newabstract!#REF!</definedName>
    <definedName name="Mar11___0" localSheetId="5">[3]Newabstract!#REF!</definedName>
    <definedName name="Mar11___0">[3]Newabstract!#REF!</definedName>
    <definedName name="Mar12___0" localSheetId="18">[3]Newabstract!#REF!</definedName>
    <definedName name="Mar12___0" localSheetId="5">[3]Newabstract!#REF!</definedName>
    <definedName name="Mar12___0">[3]Newabstract!#REF!</definedName>
    <definedName name="Mar13___0" localSheetId="18">[3]Newabstract!#REF!</definedName>
    <definedName name="Mar13___0" localSheetId="5">[3]Newabstract!#REF!</definedName>
    <definedName name="Mar13___0">[3]Newabstract!#REF!</definedName>
    <definedName name="Mar16___0" localSheetId="18">[3]Newabstract!#REF!</definedName>
    <definedName name="Mar16___0" localSheetId="5">[3]Newabstract!#REF!</definedName>
    <definedName name="Mar16___0">[3]Newabstract!#REF!</definedName>
    <definedName name="Mar17___0" localSheetId="18">[3]Newabstract!#REF!</definedName>
    <definedName name="Mar17___0" localSheetId="5">[3]Newabstract!#REF!</definedName>
    <definedName name="Mar17___0">[3]Newabstract!#REF!</definedName>
    <definedName name="Mar18___0" localSheetId="18">[3]Newabstract!#REF!</definedName>
    <definedName name="Mar18___0" localSheetId="5">[3]Newabstract!#REF!</definedName>
    <definedName name="Mar18___0">[3]Newabstract!#REF!</definedName>
    <definedName name="Mar19___0" localSheetId="18">[3]Newabstract!#REF!</definedName>
    <definedName name="Mar19___0" localSheetId="5">[3]Newabstract!#REF!</definedName>
    <definedName name="Mar19___0">[3]Newabstract!#REF!</definedName>
    <definedName name="Mar20___0" localSheetId="18">[3]Newabstract!#REF!</definedName>
    <definedName name="Mar20___0" localSheetId="5">[3]Newabstract!#REF!</definedName>
    <definedName name="Mar20___0">[3]Newabstract!#REF!</definedName>
    <definedName name="Mar23___0" localSheetId="18">[3]Newabstract!#REF!</definedName>
    <definedName name="Mar23___0" localSheetId="5">[3]Newabstract!#REF!</definedName>
    <definedName name="Mar23___0">[3]Newabstract!#REF!</definedName>
    <definedName name="Mar24___0" localSheetId="18">[3]Newabstract!#REF!</definedName>
    <definedName name="Mar24___0" localSheetId="5">[3]Newabstract!#REF!</definedName>
    <definedName name="Mar24___0">[3]Newabstract!#REF!</definedName>
    <definedName name="Mar25___0" localSheetId="18">[3]Newabstract!#REF!</definedName>
    <definedName name="Mar25___0" localSheetId="5">[3]Newabstract!#REF!</definedName>
    <definedName name="Mar25___0">[3]Newabstract!#REF!</definedName>
    <definedName name="Mar26___0" localSheetId="18">[3]Newabstract!#REF!</definedName>
    <definedName name="Mar26___0" localSheetId="5">[3]Newabstract!#REF!</definedName>
    <definedName name="Mar26___0">[3]Newabstract!#REF!</definedName>
    <definedName name="Mar27___0" localSheetId="18">[3]Newabstract!#REF!</definedName>
    <definedName name="Mar27___0" localSheetId="5">[3]Newabstract!#REF!</definedName>
    <definedName name="Mar27___0">[3]Newabstract!#REF!</definedName>
    <definedName name="Mar28___0" localSheetId="18">[3]Newabstract!#REF!</definedName>
    <definedName name="Mar28___0" localSheetId="5">[3]Newabstract!#REF!</definedName>
    <definedName name="Mar28___0">[3]Newabstract!#REF!</definedName>
    <definedName name="Mar30___0" localSheetId="18">[3]Newabstract!#REF!</definedName>
    <definedName name="Mar30___0" localSheetId="5">[3]Newabstract!#REF!</definedName>
    <definedName name="Mar30___0">[3]Newabstract!#REF!</definedName>
    <definedName name="Mar31___0" localSheetId="18">[3]Newabstract!#REF!</definedName>
    <definedName name="Mar31___0" localSheetId="5">[3]Newabstract!#REF!</definedName>
    <definedName name="Mar31___0">[3]Newabstract!#REF!</definedName>
    <definedName name="march" localSheetId="18" hidden="1">{"pl_t&amp;d",#N/A,FALSE,"p&amp;l_t&amp;D_01_02 (2)"}</definedName>
    <definedName name="march" localSheetId="5" hidden="1">{"pl_t&amp;d",#N/A,FALSE,"p&amp;l_t&amp;D_01_02 (2)"}</definedName>
    <definedName name="march">#REF!</definedName>
    <definedName name="may">#REF!</definedName>
    <definedName name="MAY_03_NEW">#REF!</definedName>
    <definedName name="mbnr">#REF!</definedName>
    <definedName name="mdk">#REF!</definedName>
    <definedName name="meter.sale">#REF!</definedName>
    <definedName name="meter.sales">#REF!</definedName>
    <definedName name="mhq" localSheetId="1" hidden="1">{"pl_t&amp;d",#N/A,FALSE,"p&amp;l_t&amp;D_01_02 (2)"}</definedName>
    <definedName name="mhq" localSheetId="2" hidden="1">{"pl_t&amp;d",#N/A,FALSE,"p&amp;l_t&amp;D_01_02 (2)"}</definedName>
    <definedName name="mhq" hidden="1">{"pl_t&amp;d",#N/A,FALSE,"p&amp;l_t&amp;D_01_02 (2)"}</definedName>
    <definedName name="million">[15]General!$A$6</definedName>
    <definedName name="MM" localSheetId="18" hidden="1">{"pl_t&amp;d",#N/A,FALSE,"p&amp;l_t&amp;D_01_02 (2)"}</definedName>
    <definedName name="MM" localSheetId="1" hidden="1">{"pl_t&amp;d",#N/A,FALSE,"p&amp;l_t&amp;D_01_02 (2)"}</definedName>
    <definedName name="MM" localSheetId="2" hidden="1">{"pl_t&amp;d",#N/A,FALSE,"p&amp;l_t&amp;D_01_02 (2)"}</definedName>
    <definedName name="MM" localSheetId="5" hidden="1">{"pl_t&amp;d",#N/A,FALSE,"p&amp;l_t&amp;D_01_02 (2)"}</definedName>
    <definedName name="MM" hidden="1">{"pl_t&amp;d",#N/A,FALSE,"p&amp;l_t&amp;D_01_02 (2)"}</definedName>
    <definedName name="mmm" localSheetId="18" hidden="1">{"pl_t&amp;d",#N/A,FALSE,"p&amp;l_t&amp;D_01_02 (2)"}</definedName>
    <definedName name="mmm" localSheetId="1" hidden="1">{"pl_t&amp;d",#N/A,FALSE,"p&amp;l_t&amp;D_01_02 (2)"}</definedName>
    <definedName name="mmm" localSheetId="2" hidden="1">{"pl_t&amp;d",#N/A,FALSE,"p&amp;l_t&amp;D_01_02 (2)"}</definedName>
    <definedName name="mmm" localSheetId="5" hidden="1">{"pl_t&amp;d",#N/A,FALSE,"p&amp;l_t&amp;D_01_02 (2)"}</definedName>
    <definedName name="mmm" hidden="1">{"pl_t&amp;d",#N/A,FALSE,"p&amp;l_t&amp;D_01_02 (2)"}</definedName>
    <definedName name="mmmm" localSheetId="1" hidden="1">{"pl_t&amp;d",#N/A,FALSE,"p&amp;l_t&amp;D_01_02 (2)"}</definedName>
    <definedName name="mmmm" localSheetId="2" hidden="1">{"pl_t&amp;d",#N/A,FALSE,"p&amp;l_t&amp;D_01_02 (2)"}</definedName>
    <definedName name="mmmm" hidden="1">{"pl_t&amp;d",#N/A,FALSE,"p&amp;l_t&amp;D_01_02 (2)"}</definedName>
    <definedName name="Month" localSheetId="18">#REF!</definedName>
    <definedName name="Month" localSheetId="5">#REF!</definedName>
    <definedName name="Month">[20]RevenueInput!$C$2</definedName>
    <definedName name="mp" localSheetId="1" hidden="1">{"pl_t&amp;d",#N/A,FALSE,"p&amp;l_t&amp;D_01_02 (2)"}</definedName>
    <definedName name="mp" localSheetId="2" hidden="1">{"pl_t&amp;d",#N/A,FALSE,"p&amp;l_t&amp;D_01_02 (2)"}</definedName>
    <definedName name="mp" hidden="1">{"pl_t&amp;d",#N/A,FALSE,"p&amp;l_t&amp;D_01_02 (2)"}</definedName>
    <definedName name="mtg." localSheetId="1" hidden="1">{"pl_t&amp;d",#N/A,FALSE,"p&amp;l_t&amp;D_01_02 (2)"}</definedName>
    <definedName name="mtg." localSheetId="2" hidden="1">{"pl_t&amp;d",#N/A,FALSE,"p&amp;l_t&amp;D_01_02 (2)"}</definedName>
    <definedName name="mtg." hidden="1">{"pl_t&amp;d",#N/A,FALSE,"p&amp;l_t&amp;D_01_02 (2)"}</definedName>
    <definedName name="mtr.06.05">#REF!</definedName>
    <definedName name="MTR.SALE2">#REF!</definedName>
    <definedName name="MU">#REF!</definedName>
    <definedName name="MW">'[19]PEAK MW'!$B$5:$C$27</definedName>
    <definedName name="n" localSheetId="1" hidden="1">{"pl_t&amp;d",#N/A,FALSE,"p&amp;l_t&amp;D_01_02 (2)"}</definedName>
    <definedName name="n" localSheetId="2" hidden="1">{"pl_t&amp;d",#N/A,FALSE,"p&amp;l_t&amp;D_01_02 (2)"}</definedName>
    <definedName name="n" hidden="1">{"pl_t&amp;d",#N/A,FALSE,"p&amp;l_t&amp;D_01_02 (2)"}</definedName>
    <definedName name="na" localSheetId="18" hidden="1">{"pl_t&amp;d",#N/A,FALSE,"p&amp;l_t&amp;D_01_02 (2)"}</definedName>
    <definedName name="na" localSheetId="1" hidden="1">{"pl_t&amp;d",#N/A,FALSE,"p&amp;l_t&amp;D_01_02 (2)"}</definedName>
    <definedName name="na" localSheetId="2" hidden="1">{"pl_t&amp;d",#N/A,FALSE,"p&amp;l_t&amp;D_01_02 (2)"}</definedName>
    <definedName name="na" localSheetId="5" hidden="1">{"pl_t&amp;d",#N/A,FALSE,"p&amp;l_t&amp;D_01_02 (2)"}</definedName>
    <definedName name="na" hidden="1">{"pl_t&amp;d",#N/A,FALSE,"p&amp;l_t&amp;D_01_02 (2)"}</definedName>
    <definedName name="nbg" localSheetId="1" hidden="1">{"pl_t&amp;d",#N/A,FALSE,"p&amp;l_t&amp;D_01_02 (2)"}</definedName>
    <definedName name="nbg" localSheetId="2" hidden="1">{"pl_t&amp;d",#N/A,FALSE,"p&amp;l_t&amp;D_01_02 (2)"}</definedName>
    <definedName name="nbg" hidden="1">{"pl_t&amp;d",#N/A,FALSE,"p&amp;l_t&amp;D_01_02 (2)"}</definedName>
    <definedName name="new" localSheetId="1" hidden="1">{"pl_t&amp;d",#N/A,FALSE,"p&amp;l_t&amp;D_01_02 (2)"}</definedName>
    <definedName name="new" localSheetId="2" hidden="1">{"pl_t&amp;d",#N/A,FALSE,"p&amp;l_t&amp;D_01_02 (2)"}</definedName>
    <definedName name="new" hidden="1">{"pl_t&amp;d",#N/A,FALSE,"p&amp;l_t&amp;D_01_02 (2)"}</definedName>
    <definedName name="ngl">#REF!</definedName>
    <definedName name="nitin" localSheetId="18" hidden="1">{#N/A,#N/A,FALSE,"1.1";#N/A,#N/A,FALSE,"1.1a";#N/A,#N/A,FALSE,"1.1b";#N/A,#N/A,FALSE,"1.1c";#N/A,#N/A,FALSE,"1.1e";#N/A,#N/A,FALSE,"1.1f";#N/A,#N/A,FALSE,"1.1g";#N/A,#N/A,FALSE,"1.1h_T";#N/A,#N/A,FALSE,"1.1h_D";#N/A,#N/A,FALSE,"1.2";#N/A,#N/A,FALSE,"1.3";#N/A,#N/A,FALSE,"1.3b";#N/A,#N/A,FALSE,"1.4";#N/A,#N/A,FALSE,"1.5";#N/A,#N/A,FALSE,"1.6";#N/A,#N/A,FALSE,"2.1";#N/A,#N/A,FALSE,"SOD";#N/A,#N/A,FALSE,"OL";#N/A,#N/A,FALSE,"CF"}</definedName>
    <definedName name="nitin" localSheetId="5" hidden="1">{#N/A,#N/A,FALSE,"1.1";#N/A,#N/A,FALSE,"1.1a";#N/A,#N/A,FALSE,"1.1b";#N/A,#N/A,FALSE,"1.1c";#N/A,#N/A,FALSE,"1.1e";#N/A,#N/A,FALSE,"1.1f";#N/A,#N/A,FALSE,"1.1g";#N/A,#N/A,FALSE,"1.1h_T";#N/A,#N/A,FALSE,"1.1h_D";#N/A,#N/A,FALSE,"1.2";#N/A,#N/A,FALSE,"1.3";#N/A,#N/A,FALSE,"1.3b";#N/A,#N/A,FALSE,"1.4";#N/A,#N/A,FALSE,"1.5";#N/A,#N/A,FALSE,"1.6";#N/A,#N/A,FALSE,"2.1";#N/A,#N/A,FALSE,"SOD";#N/A,#N/A,FALSE,"OL";#N/A,#N/A,FALSE,"CF"}</definedName>
    <definedName name="nlg">#REF!</definedName>
    <definedName name="nn" localSheetId="18" hidden="1">{"pl_t&amp;d",#N/A,FALSE,"p&amp;l_t&amp;D_01_02 (2)"}</definedName>
    <definedName name="nn" localSheetId="1" hidden="1">{"pl_t&amp;d",#N/A,FALSE,"p&amp;l_t&amp;D_01_02 (2)"}</definedName>
    <definedName name="nn" localSheetId="2" hidden="1">{"pl_t&amp;d",#N/A,FALSE,"p&amp;l_t&amp;D_01_02 (2)"}</definedName>
    <definedName name="nn" localSheetId="5" hidden="1">{"pl_t&amp;d",#N/A,FALSE,"p&amp;l_t&amp;D_01_02 (2)"}</definedName>
    <definedName name="nn" hidden="1">{"pl_t&amp;d",#N/A,FALSE,"p&amp;l_t&amp;D_01_02 (2)"}</definedName>
    <definedName name="no" localSheetId="18" hidden="1">{"pl_t&amp;d",#N/A,FALSE,"p&amp;l_t&amp;D_01_02 (2)"}</definedName>
    <definedName name="no" localSheetId="6" hidden="1">{"pl_t&amp;d",#N/A,FALSE,"p&amp;l_t&amp;D_01_02 (2)"}</definedName>
    <definedName name="no" localSheetId="1" hidden="1">{"pl_t&amp;d",#N/A,FALSE,"p&amp;l_t&amp;D_01_02 (2)"}</definedName>
    <definedName name="no" localSheetId="2" hidden="1">{"pl_t&amp;d",#N/A,FALSE,"p&amp;l_t&amp;D_01_02 (2)"}</definedName>
    <definedName name="no" localSheetId="5" hidden="1">{"pl_t&amp;d",#N/A,FALSE,"p&amp;l_t&amp;D_01_02 (2)"}</definedName>
    <definedName name="no" hidden="1">{"pl_t&amp;d",#N/A,FALSE,"p&amp;l_t&amp;D_01_02 (2)"}</definedName>
    <definedName name="NonDom" localSheetId="18">#REF!</definedName>
    <definedName name="NonDom" localSheetId="5">#REF!</definedName>
    <definedName name="NonDom">#REF!</definedName>
    <definedName name="nonfree" localSheetId="1" hidden="1">{"pl_t&amp;d",#N/A,FALSE,"p&amp;l_t&amp;D_01_02 (2)"}</definedName>
    <definedName name="nonfree" localSheetId="2" hidden="1">{"pl_t&amp;d",#N/A,FALSE,"p&amp;l_t&amp;D_01_02 (2)"}</definedName>
    <definedName name="nonfree" hidden="1">{"pl_t&amp;d",#N/A,FALSE,"p&amp;l_t&amp;D_01_02 (2)"}</definedName>
    <definedName name="northe" localSheetId="18" hidden="1">{"pl_t&amp;d",#N/A,FALSE,"p&amp;l_t&amp;D_01_02 (2)"}</definedName>
    <definedName name="northe" localSheetId="1" hidden="1">{"pl_t&amp;d",#N/A,FALSE,"p&amp;l_t&amp;D_01_02 (2)"}</definedName>
    <definedName name="northe" localSheetId="2" hidden="1">{"pl_t&amp;d",#N/A,FALSE,"p&amp;l_t&amp;D_01_02 (2)"}</definedName>
    <definedName name="northe" localSheetId="5" hidden="1">{"pl_t&amp;d",#N/A,FALSE,"p&amp;l_t&amp;D_01_02 (2)"}</definedName>
    <definedName name="northe" hidden="1">{"pl_t&amp;d",#N/A,FALSE,"p&amp;l_t&amp;D_01_02 (2)"}</definedName>
    <definedName name="not" localSheetId="18" hidden="1">{"pl_t&amp;d",#N/A,FALSE,"p&amp;l_t&amp;D_01_02 (2)"}</definedName>
    <definedName name="not" localSheetId="6" hidden="1">{"pl_t&amp;d",#N/A,FALSE,"p&amp;l_t&amp;D_01_02 (2)"}</definedName>
    <definedName name="not" localSheetId="1" hidden="1">{"pl_t&amp;d",#N/A,FALSE,"p&amp;l_t&amp;D_01_02 (2)"}</definedName>
    <definedName name="not" localSheetId="2" hidden="1">{"pl_t&amp;d",#N/A,FALSE,"p&amp;l_t&amp;D_01_02 (2)"}</definedName>
    <definedName name="not" localSheetId="5" hidden="1">{"pl_t&amp;d",#N/A,FALSE,"p&amp;l_t&amp;D_01_02 (2)"}</definedName>
    <definedName name="not" hidden="1">{"pl_t&amp;d",#N/A,FALSE,"p&amp;l_t&amp;D_01_02 (2)"}</definedName>
    <definedName name="Nov">#REF!</definedName>
    <definedName name="np" localSheetId="18" hidden="1">{"pl_t&amp;d",#N/A,FALSE,"p&amp;l_t&amp;D_01_02 (2)"}</definedName>
    <definedName name="np" localSheetId="1" hidden="1">{"pl_t&amp;d",#N/A,FALSE,"p&amp;l_t&amp;D_01_02 (2)"}</definedName>
    <definedName name="np" localSheetId="2" hidden="1">{"pl_t&amp;d",#N/A,FALSE,"p&amp;l_t&amp;D_01_02 (2)"}</definedName>
    <definedName name="np" localSheetId="5" hidden="1">{"pl_t&amp;d",#N/A,FALSE,"p&amp;l_t&amp;D_01_02 (2)"}</definedName>
    <definedName name="np" hidden="1">{"pl_t&amp;d",#N/A,FALSE,"p&amp;l_t&amp;D_01_02 (2)"}</definedName>
    <definedName name="npd" localSheetId="18" hidden="1">{"pl_t&amp;d",#N/A,FALSE,"p&amp;l_t&amp;D_01_02 (2)"}</definedName>
    <definedName name="npd" localSheetId="1" hidden="1">{"pl_t&amp;d",#N/A,FALSE,"p&amp;l_t&amp;D_01_02 (2)"}</definedName>
    <definedName name="npd" localSheetId="2" hidden="1">{"pl_t&amp;d",#N/A,FALSE,"p&amp;l_t&amp;D_01_02 (2)"}</definedName>
    <definedName name="npd" localSheetId="5" hidden="1">{"pl_t&amp;d",#N/A,FALSE,"p&amp;l_t&amp;D_01_02 (2)"}</definedName>
    <definedName name="npd" hidden="1">{"pl_t&amp;d",#N/A,FALSE,"p&amp;l_t&amp;D_01_02 (2)"}</definedName>
    <definedName name="nzb" localSheetId="18" hidden="1">{"pl_t&amp;d",#N/A,FALSE,"p&amp;l_t&amp;D_01_02 (2)"}</definedName>
    <definedName name="nzb" localSheetId="1" hidden="1">{"pl_t&amp;d",#N/A,FALSE,"p&amp;l_t&amp;D_01_02 (2)"}</definedName>
    <definedName name="nzb" localSheetId="2" hidden="1">{"pl_t&amp;d",#N/A,FALSE,"p&amp;l_t&amp;D_01_02 (2)"}</definedName>
    <definedName name="nzb" localSheetId="5" hidden="1">{"pl_t&amp;d",#N/A,FALSE,"p&amp;l_t&amp;D_01_02 (2)"}</definedName>
    <definedName name="nzb" hidden="1">{"pl_t&amp;d",#N/A,FALSE,"p&amp;l_t&amp;D_01_02 (2)"}</definedName>
    <definedName name="NZB." localSheetId="1" hidden="1">{"pl_t&amp;d",#N/A,FALSE,"p&amp;l_t&amp;D_01_02 (2)"}</definedName>
    <definedName name="NZB." localSheetId="2" hidden="1">{"pl_t&amp;d",#N/A,FALSE,"p&amp;l_t&amp;D_01_02 (2)"}</definedName>
    <definedName name="NZB." hidden="1">{"pl_t&amp;d",#N/A,FALSE,"p&amp;l_t&amp;D_01_02 (2)"}</definedName>
    <definedName name="o" localSheetId="18" hidden="1">{"pl_t&amp;d",#N/A,FALSE,"p&amp;l_t&amp;D_01_02 (2)"}</definedName>
    <definedName name="o" localSheetId="1" hidden="1">{"pl_t&amp;d",#N/A,FALSE,"p&amp;l_t&amp;D_01_02 (2)"}</definedName>
    <definedName name="o" localSheetId="2" hidden="1">{"pl_t&amp;d",#N/A,FALSE,"p&amp;l_t&amp;D_01_02 (2)"}</definedName>
    <definedName name="o" localSheetId="5" hidden="1">{"pl_t&amp;d",#N/A,FALSE,"p&amp;l_t&amp;D_01_02 (2)"}</definedName>
    <definedName name="o" hidden="1">{"pl_t&amp;d",#N/A,FALSE,"p&amp;l_t&amp;D_01_02 (2)"}</definedName>
    <definedName name="oct">#REF!</definedName>
    <definedName name="octob" localSheetId="1" hidden="1">{"pl_t&amp;d",#N/A,FALSE,"p&amp;l_t&amp;D_01_02 (2)"}</definedName>
    <definedName name="octob" localSheetId="2" hidden="1">{"pl_t&amp;d",#N/A,FALSE,"p&amp;l_t&amp;D_01_02 (2)"}</definedName>
    <definedName name="octob" hidden="1">{"pl_t&amp;d",#N/A,FALSE,"p&amp;l_t&amp;D_01_02 (2)"}</definedName>
    <definedName name="October" localSheetId="1" hidden="1">{"pl_t&amp;d",#N/A,FALSE,"p&amp;l_t&amp;D_01_02 (2)"}</definedName>
    <definedName name="October" localSheetId="2" hidden="1">{"pl_t&amp;d",#N/A,FALSE,"p&amp;l_t&amp;D_01_02 (2)"}</definedName>
    <definedName name="October" hidden="1">{"pl_t&amp;d",#N/A,FALSE,"p&amp;l_t&amp;D_01_02 (2)"}</definedName>
    <definedName name="Ondkdkd" localSheetId="1" hidden="1">{"pl_t&amp;d",#N/A,FALSE,"p&amp;l_t&amp;D_01_02 (2)"}</definedName>
    <definedName name="Ondkdkd" localSheetId="2" hidden="1">{"pl_t&amp;d",#N/A,FALSE,"p&amp;l_t&amp;D_01_02 (2)"}</definedName>
    <definedName name="Ondkdkd" hidden="1">{"pl_t&amp;d",#N/A,FALSE,"p&amp;l_t&amp;D_01_02 (2)"}</definedName>
    <definedName name="Ongole" localSheetId="1" hidden="1">{"pl_t&amp;d",#N/A,FALSE,"p&amp;l_t&amp;D_01_02 (2)"}</definedName>
    <definedName name="Ongole" localSheetId="2" hidden="1">{"pl_t&amp;d",#N/A,FALSE,"p&amp;l_t&amp;D_01_02 (2)"}</definedName>
    <definedName name="Ongole" hidden="1">{"pl_t&amp;d",#N/A,FALSE,"p&amp;l_t&amp;D_01_02 (2)"}</definedName>
    <definedName name="p" localSheetId="18" hidden="1">{"pl_t&amp;d",#N/A,FALSE,"p&amp;l_t&amp;D_01_02 (2)"}</definedName>
    <definedName name="p" localSheetId="1" hidden="1">{"pl_t&amp;d",#N/A,FALSE,"p&amp;l_t&amp;D_01_02 (2)"}</definedName>
    <definedName name="p" localSheetId="2" hidden="1">{"pl_t&amp;d",#N/A,FALSE,"p&amp;l_t&amp;D_01_02 (2)"}</definedName>
    <definedName name="p" localSheetId="5" hidden="1">{"pl_t&amp;d",#N/A,FALSE,"p&amp;l_t&amp;D_01_02 (2)"}</definedName>
    <definedName name="p" hidden="1">{"pl_t&amp;d",#N/A,FALSE,"p&amp;l_t&amp;D_01_02 (2)"}</definedName>
    <definedName name="PA">'[16]CURVE(1)'!$E$2:$H$2</definedName>
    <definedName name="Pandu" localSheetId="18">'[16]CURVE(1)'!#REF!</definedName>
    <definedName name="Pandu" localSheetId="5">'[16]CURVE(1)'!#REF!</definedName>
    <definedName name="PCost">#REF!</definedName>
    <definedName name="pd" localSheetId="18">#REF!</definedName>
    <definedName name="pd" localSheetId="5">#REF!</definedName>
    <definedName name="pd">#REF!</definedName>
    <definedName name="PENDING">[3]Newabstract!#REF!</definedName>
    <definedName name="PF" localSheetId="1" hidden="1">{"pl_t&amp;d",#N/A,FALSE,"p&amp;l_t&amp;D_01_02 (2)"}</definedName>
    <definedName name="PF" localSheetId="2" hidden="1">{"pl_t&amp;d",#N/A,FALSE,"p&amp;l_t&amp;D_01_02 (2)"}</definedName>
    <definedName name="PF" hidden="1">{"pl_t&amp;d",#N/A,FALSE,"p&amp;l_t&amp;D_01_02 (2)"}</definedName>
    <definedName name="physical" localSheetId="1" hidden="1">{"pl_td_01_02",#N/A,FALSE,"p&amp;l_t&amp;D_01_02 (2)"}</definedName>
    <definedName name="physical" localSheetId="2" hidden="1">{"pl_td_01_02",#N/A,FALSE,"p&amp;l_t&amp;D_01_02 (2)"}</definedName>
    <definedName name="physical" hidden="1">{"pl_td_01_02",#N/A,FALSE,"p&amp;l_t&amp;D_01_02 (2)"}</definedName>
    <definedName name="PP">'[19]CCT-KM'!$F$1</definedName>
    <definedName name="PPP" hidden="1">#REF!</definedName>
    <definedName name="ppppppppppppppppppppppppppppppppppppppp" localSheetId="1" hidden="1">{"pl_t&amp;d",#N/A,FALSE,"p&amp;l_t&amp;D_01_02 (2)"}</definedName>
    <definedName name="ppppppppppppppppppppppppppppppppppppppp" localSheetId="2" hidden="1">{"pl_t&amp;d",#N/A,FALSE,"p&amp;l_t&amp;D_01_02 (2)"}</definedName>
    <definedName name="ppppppppppppppppppppppppppppppppppppppp" hidden="1">{"pl_t&amp;d",#N/A,FALSE,"p&amp;l_t&amp;D_01_02 (2)"}</definedName>
    <definedName name="PreparedBy">[13]cover1!$A$30</definedName>
    <definedName name="preparedbyTransformer">[13]cover1!$A$31</definedName>
    <definedName name="pri" localSheetId="18" hidden="1">{"pl_t&amp;d",#N/A,FALSE,"p&amp;l_t&amp;D_01_02 (2)"}</definedName>
    <definedName name="pri" localSheetId="1" hidden="1">{"pl_t&amp;d",#N/A,FALSE,"p&amp;l_t&amp;D_01_02 (2)"}</definedName>
    <definedName name="pri" localSheetId="2" hidden="1">{"pl_t&amp;d",#N/A,FALSE,"p&amp;l_t&amp;D_01_02 (2)"}</definedName>
    <definedName name="pri" localSheetId="5" hidden="1">{"pl_t&amp;d",#N/A,FALSE,"p&amp;l_t&amp;D_01_02 (2)"}</definedName>
    <definedName name="pri" hidden="1">{"pl_t&amp;d",#N/A,FALSE,"p&amp;l_t&amp;D_01_02 (2)"}</definedName>
    <definedName name="price">[21]MeritOrder!$F$13</definedName>
    <definedName name="pring" localSheetId="1" hidden="1">{#N/A,#N/A,FALSE,"1.1";#N/A,#N/A,FALSE,"1.1a";#N/A,#N/A,FALSE,"1.1b";#N/A,#N/A,FALSE,"1.1c";#N/A,#N/A,FALSE,"1.1e";#N/A,#N/A,FALSE,"1.1f";#N/A,#N/A,FALSE,"1.1g";#N/A,#N/A,FALSE,"1.1h_T";#N/A,#N/A,FALSE,"1.1h_D";#N/A,#N/A,FALSE,"1.2";#N/A,#N/A,FALSE,"1.3";#N/A,#N/A,FALSE,"1.3b";#N/A,#N/A,FALSE,"1.4";#N/A,#N/A,FALSE,"1.5";#N/A,#N/A,FALSE,"1.6";#N/A,#N/A,FALSE,"2.1";#N/A,#N/A,FALSE,"SOD";#N/A,#N/A,FALSE,"OL";#N/A,#N/A,FALSE,"CF"}</definedName>
    <definedName name="pring" localSheetId="2" hidden="1">{#N/A,#N/A,FALSE,"1.1";#N/A,#N/A,FALSE,"1.1a";#N/A,#N/A,FALSE,"1.1b";#N/A,#N/A,FALSE,"1.1c";#N/A,#N/A,FALSE,"1.1e";#N/A,#N/A,FALSE,"1.1f";#N/A,#N/A,FALSE,"1.1g";#N/A,#N/A,FALSE,"1.1h_T";#N/A,#N/A,FALSE,"1.1h_D";#N/A,#N/A,FALSE,"1.2";#N/A,#N/A,FALSE,"1.3";#N/A,#N/A,FALSE,"1.3b";#N/A,#N/A,FALSE,"1.4";#N/A,#N/A,FALSE,"1.5";#N/A,#N/A,FALSE,"1.6";#N/A,#N/A,FALSE,"2.1";#N/A,#N/A,FALSE,"SOD";#N/A,#N/A,FALSE,"OL";#N/A,#N/A,FALSE,"CF"}</definedName>
    <definedName name="pring" hidden="1">{#N/A,#N/A,FALSE,"1.1";#N/A,#N/A,FALSE,"1.1a";#N/A,#N/A,FALSE,"1.1b";#N/A,#N/A,FALSE,"1.1c";#N/A,#N/A,FALSE,"1.1e";#N/A,#N/A,FALSE,"1.1f";#N/A,#N/A,FALSE,"1.1g";#N/A,#N/A,FALSE,"1.1h_T";#N/A,#N/A,FALSE,"1.1h_D";#N/A,#N/A,FALSE,"1.2";#N/A,#N/A,FALSE,"1.3";#N/A,#N/A,FALSE,"1.3b";#N/A,#N/A,FALSE,"1.4";#N/A,#N/A,FALSE,"1.5";#N/A,#N/A,FALSE,"1.6";#N/A,#N/A,FALSE,"2.1";#N/A,#N/A,FALSE,"SOD";#N/A,#N/A,FALSE,"OL";#N/A,#N/A,FALSE,"CF"}</definedName>
    <definedName name="print" localSheetId="1" hidden="1">{"pl_t&amp;d",#N/A,FALSE,"p&amp;l_t&amp;D_01_02 (2)"}</definedName>
    <definedName name="print" localSheetId="2" hidden="1">{"pl_t&amp;d",#N/A,FALSE,"p&amp;l_t&amp;D_01_02 (2)"}</definedName>
    <definedName name="print" hidden="1">{"pl_t&amp;d",#N/A,FALSE,"p&amp;l_t&amp;D_01_02 (2)"}</definedName>
    <definedName name="Print_" localSheetId="18">#REF!</definedName>
    <definedName name="Print_" localSheetId="5">#REF!</definedName>
    <definedName name="Print_">#REF!</definedName>
    <definedName name="_xlnm.Print_Area" localSheetId="4">'Escalation method'!$C$2:$M$14</definedName>
    <definedName name="_xlnm.Print_Area" localSheetId="11">'Inflation for CAPEX'!$C$1:$S$39</definedName>
    <definedName name="_xlnm.Print_Area" localSheetId="8">'R&amp;M Cost'!$A$2:$W$22</definedName>
    <definedName name="_xlnm.Print_Area" localSheetId="7">'Revised Norms method'!$F$1:$S$36</definedName>
    <definedName name="_xlnm.Print_Area" localSheetId="5">'Sales Method'!$D$1:$S$21</definedName>
    <definedName name="_xlnm.Print_Area">#REF!</definedName>
    <definedName name="PRINT_AREA_MI">#REF!</definedName>
    <definedName name="_xlnm.Print_Titles">#REF!</definedName>
    <definedName name="proforma" localSheetId="18" hidden="1">{"pl_t&amp;d",#N/A,FALSE,"p&amp;l_t&amp;D_01_02 (2)"}</definedName>
    <definedName name="proforma" localSheetId="1" hidden="1">{"pl_t&amp;d",#N/A,FALSE,"p&amp;l_t&amp;D_01_02 (2)"}</definedName>
    <definedName name="proforma" localSheetId="2" hidden="1">{"pl_t&amp;d",#N/A,FALSE,"p&amp;l_t&amp;D_01_02 (2)"}</definedName>
    <definedName name="proforma" localSheetId="5" hidden="1">{"pl_t&amp;d",#N/A,FALSE,"p&amp;l_t&amp;D_01_02 (2)"}</definedName>
    <definedName name="proforma" hidden="1">{"pl_t&amp;d",#N/A,FALSE,"p&amp;l_t&amp;D_01_02 (2)"}</definedName>
    <definedName name="pws" localSheetId="1" hidden="1">{"pl_t&amp;d",#N/A,FALSE,"p&amp;l_t&amp;D_01_02 (2)"}</definedName>
    <definedName name="pws" localSheetId="2" hidden="1">{"pl_t&amp;d",#N/A,FALSE,"p&amp;l_t&amp;D_01_02 (2)"}</definedName>
    <definedName name="pws" hidden="1">{"pl_t&amp;d",#N/A,FALSE,"p&amp;l_t&amp;D_01_02 (2)"}</definedName>
    <definedName name="q" localSheetId="18" hidden="1">{"pl_t&amp;d",#N/A,FALSE,"p&amp;l_t&amp;D_01_02 (2)"}</definedName>
    <definedName name="q" localSheetId="1" hidden="1">{"pl_t&amp;d",#N/A,FALSE,"p&amp;l_t&amp;D_01_02 (2)"}</definedName>
    <definedName name="q" localSheetId="2" hidden="1">{"pl_t&amp;d",#N/A,FALSE,"p&amp;l_t&amp;D_01_02 (2)"}</definedName>
    <definedName name="q" localSheetId="5" hidden="1">{"pl_t&amp;d",#N/A,FALSE,"p&amp;l_t&amp;D_01_02 (2)"}</definedName>
    <definedName name="q" hidden="1">{"pl_t&amp;d",#N/A,FALSE,"p&amp;l_t&amp;D_01_02 (2)"}</definedName>
    <definedName name="QQQ" hidden="1">#REF!</definedName>
    <definedName name="qw" localSheetId="18" hidden="1">{"pl_t&amp;d",#N/A,FALSE,"p&amp;l_t&amp;D_01_02 (2)"}</definedName>
    <definedName name="qw" localSheetId="1" hidden="1">{"pl_t&amp;d",#N/A,FALSE,"p&amp;l_t&amp;D_01_02 (2)"}</definedName>
    <definedName name="qw" localSheetId="2" hidden="1">{"pl_t&amp;d",#N/A,FALSE,"p&amp;l_t&amp;D_01_02 (2)"}</definedName>
    <definedName name="qw" localSheetId="5" hidden="1">{"pl_t&amp;d",#N/A,FALSE,"p&amp;l_t&amp;D_01_02 (2)"}</definedName>
    <definedName name="qw" hidden="1">{"pl_t&amp;d",#N/A,FALSE,"p&amp;l_t&amp;D_01_02 (2)"}</definedName>
    <definedName name="QWE" localSheetId="1" hidden="1">{"pl_t&amp;d",#N/A,FALSE,"p&amp;l_t&amp;D_01_02 (2)"}</definedName>
    <definedName name="QWE" localSheetId="2" hidden="1">{"pl_t&amp;d",#N/A,FALSE,"p&amp;l_t&amp;D_01_02 (2)"}</definedName>
    <definedName name="QWE" hidden="1">{"pl_t&amp;d",#N/A,FALSE,"p&amp;l_t&amp;D_01_02 (2)"}</definedName>
    <definedName name="raa" localSheetId="18" hidden="1">{"pl_td_01_02",#N/A,FALSE,"p&amp;l_t&amp;D_01_02 (2)"}</definedName>
    <definedName name="raa" localSheetId="6" hidden="1">{"pl_td_01_02",#N/A,FALSE,"p&amp;l_t&amp;D_01_02 (2)"}</definedName>
    <definedName name="raa" localSheetId="1" hidden="1">{"pl_td_01_02",#N/A,FALSE,"p&amp;l_t&amp;D_01_02 (2)"}</definedName>
    <definedName name="raa" localSheetId="2" hidden="1">{"pl_td_01_02",#N/A,FALSE,"p&amp;l_t&amp;D_01_02 (2)"}</definedName>
    <definedName name="raa" localSheetId="5" hidden="1">{"pl_td_01_02",#N/A,FALSE,"p&amp;l_t&amp;D_01_02 (2)"}</definedName>
    <definedName name="raa" hidden="1">{"pl_td_01_02",#N/A,FALSE,"p&amp;l_t&amp;D_01_02 (2)"}</definedName>
    <definedName name="raaa" localSheetId="1" hidden="1">{"pl_td_01_02",#N/A,FALSE,"p&amp;l_t&amp;D_01_02 (2)"}</definedName>
    <definedName name="raaa" localSheetId="2" hidden="1">{"pl_td_01_02",#N/A,FALSE,"p&amp;l_t&amp;D_01_02 (2)"}</definedName>
    <definedName name="raaa" hidden="1">{"pl_td_01_02",#N/A,FALSE,"p&amp;l_t&amp;D_01_02 (2)"}</definedName>
    <definedName name="rafi" localSheetId="1" hidden="1">{"pl_t&amp;d",#N/A,FALSE,"p&amp;l_t&amp;D_01_02 (2)"}</definedName>
    <definedName name="rafi" localSheetId="2" hidden="1">{"pl_t&amp;d",#N/A,FALSE,"p&amp;l_t&amp;D_01_02 (2)"}</definedName>
    <definedName name="rafi" hidden="1">{"pl_t&amp;d",#N/A,FALSE,"p&amp;l_t&amp;D_01_02 (2)"}</definedName>
    <definedName name="raj" localSheetId="18" hidden="1">{"pl_t&amp;d",#N/A,FALSE,"p&amp;l_t&amp;D_01_02 (2)"}</definedName>
    <definedName name="raj" localSheetId="6" hidden="1">{"pl_t&amp;d",#N/A,FALSE,"p&amp;l_t&amp;D_01_02 (2)"}</definedName>
    <definedName name="raj" localSheetId="1" hidden="1">{"pl_t&amp;d",#N/A,FALSE,"p&amp;l_t&amp;D_01_02 (2)"}</definedName>
    <definedName name="raj" localSheetId="2" hidden="1">{"pl_t&amp;d",#N/A,FALSE,"p&amp;l_t&amp;D_01_02 (2)"}</definedName>
    <definedName name="raj" localSheetId="5" hidden="1">{"pl_t&amp;d",#N/A,FALSE,"p&amp;l_t&amp;D_01_02 (2)"}</definedName>
    <definedName name="raj" hidden="1">{"pl_t&amp;d",#N/A,FALSE,"p&amp;l_t&amp;D_01_02 (2)"}</definedName>
    <definedName name="Raja" localSheetId="18" hidden="1">{"pl_t&amp;d",#N/A,FALSE,"p&amp;l_t&amp;D_01_02 (2)"}</definedName>
    <definedName name="Raja" localSheetId="1" hidden="1">{"pl_t&amp;d",#N/A,FALSE,"p&amp;l_t&amp;D_01_02 (2)"}</definedName>
    <definedName name="Raja" localSheetId="2" hidden="1">{"pl_t&amp;d",#N/A,FALSE,"p&amp;l_t&amp;D_01_02 (2)"}</definedName>
    <definedName name="Raja" localSheetId="5" hidden="1">{"pl_t&amp;d",#N/A,FALSE,"p&amp;l_t&amp;D_01_02 (2)"}</definedName>
    <definedName name="Raja" hidden="1">{"pl_t&amp;d",#N/A,FALSE,"p&amp;l_t&amp;D_01_02 (2)"}</definedName>
    <definedName name="raju" localSheetId="18" hidden="1">{"pl_t&amp;d",#N/A,FALSE,"p&amp;l_t&amp;D_01_02 (2)"}</definedName>
    <definedName name="raju" localSheetId="6" hidden="1">{"pl_t&amp;d",#N/A,FALSE,"p&amp;l_t&amp;D_01_02 (2)"}</definedName>
    <definedName name="raju" localSheetId="1" hidden="1">{"pl_t&amp;d",#N/A,FALSE,"p&amp;l_t&amp;D_01_02 (2)"}</definedName>
    <definedName name="raju" localSheetId="2" hidden="1">{"pl_t&amp;d",#N/A,FALSE,"p&amp;l_t&amp;D_01_02 (2)"}</definedName>
    <definedName name="raju" localSheetId="5" hidden="1">{"pl_t&amp;d",#N/A,FALSE,"p&amp;l_t&amp;D_01_02 (2)"}</definedName>
    <definedName name="raju" hidden="1">{"pl_t&amp;d",#N/A,FALSE,"p&amp;l_t&amp;D_01_02 (2)"}</definedName>
    <definedName name="Range1">#REF!</definedName>
    <definedName name="Range2">#REF!</definedName>
    <definedName name="released" localSheetId="18" hidden="1">{"pl_t&amp;d",#N/A,FALSE,"p&amp;l_t&amp;D_01_02 (2)"}</definedName>
    <definedName name="released" localSheetId="1" hidden="1">{"pl_t&amp;d",#N/A,FALSE,"p&amp;l_t&amp;D_01_02 (2)"}</definedName>
    <definedName name="released" localSheetId="2" hidden="1">{"pl_t&amp;d",#N/A,FALSE,"p&amp;l_t&amp;D_01_02 (2)"}</definedName>
    <definedName name="released" localSheetId="5" hidden="1">{"pl_t&amp;d",#N/A,FALSE,"p&amp;l_t&amp;D_01_02 (2)"}</definedName>
    <definedName name="released" hidden="1">{"pl_t&amp;d",#N/A,FALSE,"p&amp;l_t&amp;D_01_02 (2)"}</definedName>
    <definedName name="rev" localSheetId="1" hidden="1">{"pl_t&amp;d",#N/A,FALSE,"p&amp;l_t&amp;D_01_02 (2)"}</definedName>
    <definedName name="rev" localSheetId="2" hidden="1">{"pl_t&amp;d",#N/A,FALSE,"p&amp;l_t&amp;D_01_02 (2)"}</definedName>
    <definedName name="rev" hidden="1">{"pl_t&amp;d",#N/A,FALSE,"p&amp;l_t&amp;D_01_02 (2)"}</definedName>
    <definedName name="revised" localSheetId="1" hidden="1">{"pl_t&amp;d",#N/A,FALSE,"p&amp;l_t&amp;D_01_02 (2)"}</definedName>
    <definedName name="revised" localSheetId="2" hidden="1">{"pl_t&amp;d",#N/A,FALSE,"p&amp;l_t&amp;D_01_02 (2)"}</definedName>
    <definedName name="revised" hidden="1">{"pl_t&amp;d",#N/A,FALSE,"p&amp;l_t&amp;D_01_02 (2)"}</definedName>
    <definedName name="rggvy" localSheetId="1" hidden="1">{"pl_td_01_02",#N/A,FALSE,"p&amp;l_t&amp;D_01_02 (2)"}</definedName>
    <definedName name="rggvy" localSheetId="2" hidden="1">{"pl_td_01_02",#N/A,FALSE,"p&amp;l_t&amp;D_01_02 (2)"}</definedName>
    <definedName name="rggvy" hidden="1">{"pl_td_01_02",#N/A,FALSE,"p&amp;l_t&amp;D_01_02 (2)"}</definedName>
    <definedName name="RGGY">#REF!</definedName>
    <definedName name="Rolling_stock_Nov_Knl_List">#REF!</definedName>
    <definedName name="rract23" localSheetId="1" hidden="1">{"pl_t&amp;d",#N/A,FALSE,"p&amp;l_t&amp;D_01_02 (2)"}</definedName>
    <definedName name="rract23" localSheetId="2" hidden="1">{"pl_t&amp;d",#N/A,FALSE,"p&amp;l_t&amp;D_01_02 (2)"}</definedName>
    <definedName name="rract23" hidden="1">{"pl_t&amp;d",#N/A,FALSE,"p&amp;l_t&amp;D_01_02 (2)"}</definedName>
    <definedName name="rrN" localSheetId="1" hidden="1">{"pl_t&amp;d",#N/A,FALSE,"p&amp;l_t&amp;D_01_02 (2)"}</definedName>
    <definedName name="rrN" localSheetId="2" hidden="1">{"pl_t&amp;d",#N/A,FALSE,"p&amp;l_t&amp;D_01_02 (2)"}</definedName>
    <definedName name="rrN" hidden="1">{"pl_t&amp;d",#N/A,FALSE,"p&amp;l_t&amp;D_01_02 (2)"}</definedName>
    <definedName name="rrr" localSheetId="18" hidden="1">{#N/A,#N/A,FALSE,"1.1";#N/A,#N/A,FALSE,"1.1a";#N/A,#N/A,FALSE,"1.1b";#N/A,#N/A,FALSE,"1.1c";#N/A,#N/A,FALSE,"1.1e";#N/A,#N/A,FALSE,"1.1f";#N/A,#N/A,FALSE,"1.1g";#N/A,#N/A,FALSE,"1.1h_T";#N/A,#N/A,FALSE,"1.1h_D";#N/A,#N/A,FALSE,"1.2";#N/A,#N/A,FALSE,"1.3";#N/A,#N/A,FALSE,"1.3b";#N/A,#N/A,FALSE,"1.4";#N/A,#N/A,FALSE,"1.5";#N/A,#N/A,FALSE,"1.6";#N/A,#N/A,FALSE,"2.1";#N/A,#N/A,FALSE,"SOD";#N/A,#N/A,FALSE,"OL";#N/A,#N/A,FALSE,"CF"}</definedName>
    <definedName name="rrr" localSheetId="5" hidden="1">{#N/A,#N/A,FALSE,"1.1";#N/A,#N/A,FALSE,"1.1a";#N/A,#N/A,FALSE,"1.1b";#N/A,#N/A,FALSE,"1.1c";#N/A,#N/A,FALSE,"1.1e";#N/A,#N/A,FALSE,"1.1f";#N/A,#N/A,FALSE,"1.1g";#N/A,#N/A,FALSE,"1.1h_T";#N/A,#N/A,FALSE,"1.1h_D";#N/A,#N/A,FALSE,"1.2";#N/A,#N/A,FALSE,"1.3";#N/A,#N/A,FALSE,"1.3b";#N/A,#N/A,FALSE,"1.4";#N/A,#N/A,FALSE,"1.5";#N/A,#N/A,FALSE,"1.6";#N/A,#N/A,FALSE,"2.1";#N/A,#N/A,FALSE,"SOD";#N/A,#N/A,FALSE,"OL";#N/A,#N/A,FALSE,"CF"}</definedName>
    <definedName name="RRR">#REF!</definedName>
    <definedName name="rrs">#REF!</definedName>
    <definedName name="rsv" localSheetId="18" hidden="1">{"pl_td_01_02",#N/A,FALSE,"p&amp;l_t&amp;D_01_02 (2)"}</definedName>
    <definedName name="rsv" localSheetId="6" hidden="1">{"pl_td_01_02",#N/A,FALSE,"p&amp;l_t&amp;D_01_02 (2)"}</definedName>
    <definedName name="rsv" localSheetId="1" hidden="1">{"pl_td_01_02",#N/A,FALSE,"p&amp;l_t&amp;D_01_02 (2)"}</definedName>
    <definedName name="rsv" localSheetId="2" hidden="1">{"pl_td_01_02",#N/A,FALSE,"p&amp;l_t&amp;D_01_02 (2)"}</definedName>
    <definedName name="rsv" localSheetId="5" hidden="1">{"pl_td_01_02",#N/A,FALSE,"p&amp;l_t&amp;D_01_02 (2)"}</definedName>
    <definedName name="rsv" hidden="1">{"pl_td_01_02",#N/A,FALSE,"p&amp;l_t&amp;D_01_02 (2)"}</definedName>
    <definedName name="rtv" localSheetId="18" hidden="1">{"pl_t&amp;d",#N/A,FALSE,"p&amp;l_t&amp;D_01_02 (2)"}</definedName>
    <definedName name="rtv" localSheetId="5" hidden="1">{"pl_t&amp;d",#N/A,FALSE,"p&amp;l_t&amp;D_01_02 (2)"}</definedName>
    <definedName name="RUPEES">#REF!</definedName>
    <definedName name="s" localSheetId="18">{"pl_t&amp;d",#N/A,FALSE,"p&amp;l_t&amp;D_01_02 (2)"}</definedName>
    <definedName name="s" localSheetId="6" hidden="1">{"pl_t&amp;d",#N/A,FALSE,"p&amp;l_t&amp;D_01_02 (2)"}</definedName>
    <definedName name="s" localSheetId="1" hidden="1">{"pl_t&amp;d",#N/A,FALSE,"p&amp;l_t&amp;D_01_02 (2)"}</definedName>
    <definedName name="s" localSheetId="2" hidden="1">{"pl_t&amp;d",#N/A,FALSE,"p&amp;l_t&amp;D_01_02 (2)"}</definedName>
    <definedName name="s" localSheetId="5">{"pl_t&amp;d",#N/A,FALSE,"p&amp;l_t&amp;D_01_02 (2)"}</definedName>
    <definedName name="s" hidden="1">{"pl_t&amp;d",#N/A,FALSE,"p&amp;l_t&amp;D_01_02 (2)"}</definedName>
    <definedName name="s_fb">#REF!</definedName>
    <definedName name="s_fbi">#REF!</definedName>
    <definedName name="sale" localSheetId="18" hidden="1">{"pl_t&amp;d",#N/A,FALSE,"p&amp;l_t&amp;D_01_02 (2)"}</definedName>
    <definedName name="sale" localSheetId="6" hidden="1">{"pl_t&amp;d",#N/A,FALSE,"p&amp;l_t&amp;D_01_02 (2)"}</definedName>
    <definedName name="sale" localSheetId="1" hidden="1">{"pl_t&amp;d",#N/A,FALSE,"p&amp;l_t&amp;D_01_02 (2)"}</definedName>
    <definedName name="sale" localSheetId="2" hidden="1">{"pl_t&amp;d",#N/A,FALSE,"p&amp;l_t&amp;D_01_02 (2)"}</definedName>
    <definedName name="sale" localSheetId="5" hidden="1">{"pl_t&amp;d",#N/A,FALSE,"p&amp;l_t&amp;D_01_02 (2)"}</definedName>
    <definedName name="sale" hidden="1">{"pl_t&amp;d",#N/A,FALSE,"p&amp;l_t&amp;D_01_02 (2)"}</definedName>
    <definedName name="sales" localSheetId="18" hidden="1">{"pl_t&amp;d",#N/A,FALSE,"p&amp;l_t&amp;D_01_02 (2)"}</definedName>
    <definedName name="sales" localSheetId="6" hidden="1">{"pl_t&amp;d",#N/A,FALSE,"p&amp;l_t&amp;D_01_02 (2)"}</definedName>
    <definedName name="sales" localSheetId="1" hidden="1">{"pl_t&amp;d",#N/A,FALSE,"p&amp;l_t&amp;D_01_02 (2)"}</definedName>
    <definedName name="sales" localSheetId="2" hidden="1">{"pl_t&amp;d",#N/A,FALSE,"p&amp;l_t&amp;D_01_02 (2)"}</definedName>
    <definedName name="sales" localSheetId="5" hidden="1">{"pl_t&amp;d",#N/A,FALSE,"p&amp;l_t&amp;D_01_02 (2)"}</definedName>
    <definedName name="sales" hidden="1">{"pl_t&amp;d",#N/A,FALSE,"p&amp;l_t&amp;D_01_02 (2)"}</definedName>
    <definedName name="sales2" localSheetId="18" hidden="1">{"pl_t&amp;d",#N/A,FALSE,"p&amp;l_t&amp;D_01_02 (2)"}</definedName>
    <definedName name="sales2" localSheetId="6" hidden="1">{"pl_t&amp;d",#N/A,FALSE,"p&amp;l_t&amp;D_01_02 (2)"}</definedName>
    <definedName name="sales2" localSheetId="1" hidden="1">{"pl_t&amp;d",#N/A,FALSE,"p&amp;l_t&amp;D_01_02 (2)"}</definedName>
    <definedName name="sales2" localSheetId="2" hidden="1">{"pl_t&amp;d",#N/A,FALSE,"p&amp;l_t&amp;D_01_02 (2)"}</definedName>
    <definedName name="sales2" localSheetId="5" hidden="1">{"pl_t&amp;d",#N/A,FALSE,"p&amp;l_t&amp;D_01_02 (2)"}</definedName>
    <definedName name="sales2" hidden="1">{"pl_t&amp;d",#N/A,FALSE,"p&amp;l_t&amp;D_01_02 (2)"}</definedName>
    <definedName name="SALES3" localSheetId="18" hidden="1">{"pl_t&amp;d",#N/A,FALSE,"p&amp;l_t&amp;D_01_02 (2)"}</definedName>
    <definedName name="SALES3" localSheetId="6" hidden="1">{"pl_t&amp;d",#N/A,FALSE,"p&amp;l_t&amp;D_01_02 (2)"}</definedName>
    <definedName name="sales3" localSheetId="1" hidden="1">{"pl_t&amp;d",#N/A,FALSE,"p&amp;l_t&amp;D_01_02 (2)"}</definedName>
    <definedName name="sales3" localSheetId="2" hidden="1">{"pl_t&amp;d",#N/A,FALSE,"p&amp;l_t&amp;D_01_02 (2)"}</definedName>
    <definedName name="SALES3" localSheetId="5" hidden="1">{"pl_t&amp;d",#N/A,FALSE,"p&amp;l_t&amp;D_01_02 (2)"}</definedName>
    <definedName name="sales3" hidden="1">{"pl_t&amp;d",#N/A,FALSE,"p&amp;l_t&amp;D_01_02 (2)"}</definedName>
    <definedName name="Salesconfl" localSheetId="18" hidden="1">{"pl_t&amp;d",#N/A,FALSE,"p&amp;l_t&amp;D_01_02 (2)"}</definedName>
    <definedName name="Salesconfl" localSheetId="6" hidden="1">{"pl_t&amp;d",#N/A,FALSE,"p&amp;l_t&amp;D_01_02 (2)"}</definedName>
    <definedName name="Salesconfl" localSheetId="1" hidden="1">{"pl_t&amp;d",#N/A,FALSE,"p&amp;l_t&amp;D_01_02 (2)"}</definedName>
    <definedName name="Salesconfl" localSheetId="2" hidden="1">{"pl_t&amp;d",#N/A,FALSE,"p&amp;l_t&amp;D_01_02 (2)"}</definedName>
    <definedName name="Salesconfl" localSheetId="5" hidden="1">{"pl_t&amp;d",#N/A,FALSE,"p&amp;l_t&amp;D_01_02 (2)"}</definedName>
    <definedName name="Salesconfl" hidden="1">{"pl_t&amp;d",#N/A,FALSE,"p&amp;l_t&amp;D_01_02 (2)"}</definedName>
    <definedName name="Salesconflict" localSheetId="18" hidden="1">{"pl_t&amp;d",#N/A,FALSE,"p&amp;l_t&amp;D_01_02 (2)"}</definedName>
    <definedName name="Salesconflict" localSheetId="6" hidden="1">{"pl_t&amp;d",#N/A,FALSE,"p&amp;l_t&amp;D_01_02 (2)"}</definedName>
    <definedName name="Salesconflict" localSheetId="1" hidden="1">{"pl_t&amp;d",#N/A,FALSE,"p&amp;l_t&amp;D_01_02 (2)"}</definedName>
    <definedName name="Salesconflict" localSheetId="2" hidden="1">{"pl_t&amp;d",#N/A,FALSE,"p&amp;l_t&amp;D_01_02 (2)"}</definedName>
    <definedName name="Salesconflict" localSheetId="5" hidden="1">{"pl_t&amp;d",#N/A,FALSE,"p&amp;l_t&amp;D_01_02 (2)"}</definedName>
    <definedName name="Salesconflict" hidden="1">{"pl_t&amp;d",#N/A,FALSE,"p&amp;l_t&amp;D_01_02 (2)"}</definedName>
    <definedName name="sampletoremove" localSheetId="18">[3]Newabstract!#REF!</definedName>
    <definedName name="sampletoremove" localSheetId="5">[3]Newabstract!#REF!</definedName>
    <definedName name="satheesh" localSheetId="1" hidden="1">{#N/A,#N/A,FALSE,"1.1";#N/A,#N/A,FALSE,"1.1a";#N/A,#N/A,FALSE,"1.1b";#N/A,#N/A,FALSE,"1.1c";#N/A,#N/A,FALSE,"1.1e";#N/A,#N/A,FALSE,"1.1f";#N/A,#N/A,FALSE,"1.1g";#N/A,#N/A,FALSE,"1.1h_T";#N/A,#N/A,FALSE,"1.1h_D";#N/A,#N/A,FALSE,"1.2";#N/A,#N/A,FALSE,"1.3";#N/A,#N/A,FALSE,"1.3b";#N/A,#N/A,FALSE,"1.4";#N/A,#N/A,FALSE,"1.5";#N/A,#N/A,FALSE,"1.6";#N/A,#N/A,FALSE,"2.1";#N/A,#N/A,FALSE,"SOD";#N/A,#N/A,FALSE,"OL";#N/A,#N/A,FALSE,"CF"}</definedName>
    <definedName name="satheesh" localSheetId="2" hidden="1">{#N/A,#N/A,FALSE,"1.1";#N/A,#N/A,FALSE,"1.1a";#N/A,#N/A,FALSE,"1.1b";#N/A,#N/A,FALSE,"1.1c";#N/A,#N/A,FALSE,"1.1e";#N/A,#N/A,FALSE,"1.1f";#N/A,#N/A,FALSE,"1.1g";#N/A,#N/A,FALSE,"1.1h_T";#N/A,#N/A,FALSE,"1.1h_D";#N/A,#N/A,FALSE,"1.2";#N/A,#N/A,FALSE,"1.3";#N/A,#N/A,FALSE,"1.3b";#N/A,#N/A,FALSE,"1.4";#N/A,#N/A,FALSE,"1.5";#N/A,#N/A,FALSE,"1.6";#N/A,#N/A,FALSE,"2.1";#N/A,#N/A,FALSE,"SOD";#N/A,#N/A,FALSE,"OL";#N/A,#N/A,FALSE,"CF"}</definedName>
    <definedName name="satheesh" hidden="1">{#N/A,#N/A,FALSE,"1.1";#N/A,#N/A,FALSE,"1.1a";#N/A,#N/A,FALSE,"1.1b";#N/A,#N/A,FALSE,"1.1c";#N/A,#N/A,FALSE,"1.1e";#N/A,#N/A,FALSE,"1.1f";#N/A,#N/A,FALSE,"1.1g";#N/A,#N/A,FALSE,"1.1h_T";#N/A,#N/A,FALSE,"1.1h_D";#N/A,#N/A,FALSE,"1.2";#N/A,#N/A,FALSE,"1.3";#N/A,#N/A,FALSE,"1.3b";#N/A,#N/A,FALSE,"1.4";#N/A,#N/A,FALSE,"1.5";#N/A,#N/A,FALSE,"1.6";#N/A,#N/A,FALSE,"2.1";#N/A,#N/A,FALSE,"SOD";#N/A,#N/A,FALSE,"OL";#N/A,#N/A,FALSE,"CF"}</definedName>
    <definedName name="sbr">#REF!</definedName>
    <definedName name="sbrhv">#REF!</definedName>
    <definedName name="sd" localSheetId="18" hidden="1">{"pl_t&amp;d",#N/A,FALSE,"p&amp;l_t&amp;D_01_02 (2)"}</definedName>
    <definedName name="sd" localSheetId="1" hidden="1">{"pl_t&amp;d",#N/A,FALSE,"p&amp;l_t&amp;D_01_02 (2)"}</definedName>
    <definedName name="sd" localSheetId="2" hidden="1">{"pl_t&amp;d",#N/A,FALSE,"p&amp;l_t&amp;D_01_02 (2)"}</definedName>
    <definedName name="sd" localSheetId="5" hidden="1">{"pl_t&amp;d",#N/A,FALSE,"p&amp;l_t&amp;D_01_02 (2)"}</definedName>
    <definedName name="sd" hidden="1">{"pl_t&amp;d",#N/A,FALSE,"p&amp;l_t&amp;D_01_02 (2)"}</definedName>
    <definedName name="sdasdasdfasf" localSheetId="1" hidden="1">{"pl_t&amp;d",#N/A,FALSE,"p&amp;l_t&amp;D_01_02 (2)"}</definedName>
    <definedName name="sdasdasdfasf" localSheetId="2" hidden="1">{"pl_t&amp;d",#N/A,FALSE,"p&amp;l_t&amp;D_01_02 (2)"}</definedName>
    <definedName name="sdasdasdfasf" hidden="1">{"pl_t&amp;d",#N/A,FALSE,"p&amp;l_t&amp;D_01_02 (2)"}</definedName>
    <definedName name="sdds" localSheetId="18" hidden="1">{"pl_t&amp;d",#N/A,FALSE,"p&amp;l_t&amp;D_01_02 (2)"}</definedName>
    <definedName name="sdds" localSheetId="1" hidden="1">{"pl_t&amp;d",#N/A,FALSE,"p&amp;l_t&amp;D_01_02 (2)"}</definedName>
    <definedName name="sdds" localSheetId="2" hidden="1">{"pl_t&amp;d",#N/A,FALSE,"p&amp;l_t&amp;D_01_02 (2)"}</definedName>
    <definedName name="sdds" localSheetId="5" hidden="1">{"pl_t&amp;d",#N/A,FALSE,"p&amp;l_t&amp;D_01_02 (2)"}</definedName>
    <definedName name="sdds" hidden="1">{"pl_t&amp;d",#N/A,FALSE,"p&amp;l_t&amp;D_01_02 (2)"}</definedName>
    <definedName name="sdsada" localSheetId="1" hidden="1">{"pl_t&amp;d",#N/A,FALSE,"p&amp;l_t&amp;D_01_02 (2)"}</definedName>
    <definedName name="sdsada" localSheetId="2" hidden="1">{"pl_t&amp;d",#N/A,FALSE,"p&amp;l_t&amp;D_01_02 (2)"}</definedName>
    <definedName name="sdsada" hidden="1">{"pl_t&amp;d",#N/A,FALSE,"p&amp;l_t&amp;D_01_02 (2)"}</definedName>
    <definedName name="section.SheduleFB">#REF!</definedName>
    <definedName name="section.SheduleFBI">#REF!</definedName>
    <definedName name="SEctionCode">[14]Challan!$IV$847:$IV$860</definedName>
    <definedName name="SEP" localSheetId="1" hidden="1">{"pl_t&amp;d",#N/A,FALSE,"p&amp;l_t&amp;D_01_02 (2)"}</definedName>
    <definedName name="SEP" localSheetId="2" hidden="1">{"pl_t&amp;d",#N/A,FALSE,"p&amp;l_t&amp;D_01_02 (2)"}</definedName>
    <definedName name="SEP" hidden="1">{"pl_t&amp;d",#N/A,FALSE,"p&amp;l_t&amp;D_01_02 (2)"}</definedName>
    <definedName name="sept" localSheetId="18" hidden="1">{"pl_t&amp;d",#N/A,FALSE,"p&amp;l_t&amp;D_01_02 (2)"}</definedName>
    <definedName name="sept" localSheetId="5" hidden="1">{"pl_t&amp;d",#N/A,FALSE,"p&amp;l_t&amp;D_01_02 (2)"}</definedName>
    <definedName name="sept">#REF!</definedName>
    <definedName name="September1">[11]MeritOrder!$C$255:$H$295</definedName>
    <definedName name="sfs" localSheetId="1" hidden="1">{"pl_t&amp;d",#N/A,FALSE,"p&amp;l_t&amp;D_01_02 (2)"}</definedName>
    <definedName name="sfs" localSheetId="2" hidden="1">{"pl_t&amp;d",#N/A,FALSE,"p&amp;l_t&amp;D_01_02 (2)"}</definedName>
    <definedName name="sfs" hidden="1">{"pl_t&amp;d",#N/A,FALSE,"p&amp;l_t&amp;D_01_02 (2)"}</definedName>
    <definedName name="sfsdf" localSheetId="1" hidden="1">{"pl_td_01_02",#N/A,FALSE,"p&amp;l_t&amp;D_01_02 (2)"}</definedName>
    <definedName name="sfsdf" localSheetId="2" hidden="1">{"pl_td_01_02",#N/A,FALSE,"p&amp;l_t&amp;D_01_02 (2)"}</definedName>
    <definedName name="sfsdf" hidden="1">{"pl_td_01_02",#N/A,FALSE,"p&amp;l_t&amp;D_01_02 (2)"}</definedName>
    <definedName name="shdfaskdfhgksf" localSheetId="1" hidden="1">{"pl_t&amp;d",#N/A,FALSE,"p&amp;l_t&amp;D_01_02 (2)"}</definedName>
    <definedName name="shdfaskdfhgksf" localSheetId="2" hidden="1">{"pl_t&amp;d",#N/A,FALSE,"p&amp;l_t&amp;D_01_02 (2)"}</definedName>
    <definedName name="shdfaskdfhgksf" hidden="1">{"pl_t&amp;d",#N/A,FALSE,"p&amp;l_t&amp;D_01_02 (2)"}</definedName>
    <definedName name="sheet" localSheetId="18" hidden="1">{"pl_t&amp;d",#N/A,FALSE,"p&amp;l_t&amp;D_01_02 (2)"}</definedName>
    <definedName name="sheet" localSheetId="6" hidden="1">{"pl_t&amp;d",#N/A,FALSE,"p&amp;l_t&amp;D_01_02 (2)"}</definedName>
    <definedName name="sheet" localSheetId="1" hidden="1">{"pl_t&amp;d",#N/A,FALSE,"p&amp;l_t&amp;D_01_02 (2)"}</definedName>
    <definedName name="sheet" localSheetId="2" hidden="1">{"pl_t&amp;d",#N/A,FALSE,"p&amp;l_t&amp;D_01_02 (2)"}</definedName>
    <definedName name="sheet" localSheetId="5" hidden="1">{"pl_t&amp;d",#N/A,FALSE,"p&amp;l_t&amp;D_01_02 (2)"}</definedName>
    <definedName name="sheet" hidden="1">{"pl_t&amp;d",#N/A,FALSE,"p&amp;l_t&amp;D_01_02 (2)"}</definedName>
    <definedName name="sheet22.AccountType">'[22]PART C'!$J$46:$J$47</definedName>
    <definedName name="sheet3" localSheetId="18" hidden="1">{"pl_t&amp;d",#N/A,FALSE,"p&amp;l_t&amp;D_01_02 (2)"}</definedName>
    <definedName name="sheet3" localSheetId="6" hidden="1">{"pl_t&amp;d",#N/A,FALSE,"p&amp;l_t&amp;D_01_02 (2)"}</definedName>
    <definedName name="sheet3" localSheetId="1" hidden="1">{"pl_t&amp;d",#N/A,FALSE,"p&amp;l_t&amp;D_01_02 (2)"}</definedName>
    <definedName name="sheet3" localSheetId="2" hidden="1">{"pl_t&amp;d",#N/A,FALSE,"p&amp;l_t&amp;D_01_02 (2)"}</definedName>
    <definedName name="sheet3" localSheetId="5" hidden="1">{"pl_t&amp;d",#N/A,FALSE,"p&amp;l_t&amp;D_01_02 (2)"}</definedName>
    <definedName name="sheet3" hidden="1">{"pl_t&amp;d",#N/A,FALSE,"p&amp;l_t&amp;D_01_02 (2)"}</definedName>
    <definedName name="Spc.Nov" localSheetId="1" hidden="1">{#N/A,#N/A,FALSE,"1.1";#N/A,#N/A,FALSE,"1.1a";#N/A,#N/A,FALSE,"1.1b";#N/A,#N/A,FALSE,"1.1c";#N/A,#N/A,FALSE,"1.1e";#N/A,#N/A,FALSE,"1.1f";#N/A,#N/A,FALSE,"1.1g";#N/A,#N/A,FALSE,"1.1h_T";#N/A,#N/A,FALSE,"1.1h_D";#N/A,#N/A,FALSE,"1.2";#N/A,#N/A,FALSE,"1.3";#N/A,#N/A,FALSE,"1.3b";#N/A,#N/A,FALSE,"1.4";#N/A,#N/A,FALSE,"1.5";#N/A,#N/A,FALSE,"1.6";#N/A,#N/A,FALSE,"2.1";#N/A,#N/A,FALSE,"SOD";#N/A,#N/A,FALSE,"OL";#N/A,#N/A,FALSE,"CF"}</definedName>
    <definedName name="Spc.Nov" localSheetId="2" hidden="1">{#N/A,#N/A,FALSE,"1.1";#N/A,#N/A,FALSE,"1.1a";#N/A,#N/A,FALSE,"1.1b";#N/A,#N/A,FALSE,"1.1c";#N/A,#N/A,FALSE,"1.1e";#N/A,#N/A,FALSE,"1.1f";#N/A,#N/A,FALSE,"1.1g";#N/A,#N/A,FALSE,"1.1h_T";#N/A,#N/A,FALSE,"1.1h_D";#N/A,#N/A,FALSE,"1.2";#N/A,#N/A,FALSE,"1.3";#N/A,#N/A,FALSE,"1.3b";#N/A,#N/A,FALSE,"1.4";#N/A,#N/A,FALSE,"1.5";#N/A,#N/A,FALSE,"1.6";#N/A,#N/A,FALSE,"2.1";#N/A,#N/A,FALSE,"SOD";#N/A,#N/A,FALSE,"OL";#N/A,#N/A,FALSE,"CF"}</definedName>
    <definedName name="Spc.Nov" hidden="1">{#N/A,#N/A,FALSE,"1.1";#N/A,#N/A,FALSE,"1.1a";#N/A,#N/A,FALSE,"1.1b";#N/A,#N/A,FALSE,"1.1c";#N/A,#N/A,FALSE,"1.1e";#N/A,#N/A,FALSE,"1.1f";#N/A,#N/A,FALSE,"1.1g";#N/A,#N/A,FALSE,"1.1h_T";#N/A,#N/A,FALSE,"1.1h_D";#N/A,#N/A,FALSE,"1.2";#N/A,#N/A,FALSE,"1.3";#N/A,#N/A,FALSE,"1.3b";#N/A,#N/A,FALSE,"1.4";#N/A,#N/A,FALSE,"1.5";#N/A,#N/A,FALSE,"1.6";#N/A,#N/A,FALSE,"2.1";#N/A,#N/A,FALSE,"SOD";#N/A,#N/A,FALSE,"OL";#N/A,#N/A,FALSE,"CF"}</definedName>
    <definedName name="spe" localSheetId="1" hidden="1">{"pl_t&amp;d",#N/A,FALSE,"p&amp;l_t&amp;D_01_02 (2)"}</definedName>
    <definedName name="spe" localSheetId="2" hidden="1">{"pl_t&amp;d",#N/A,FALSE,"p&amp;l_t&amp;D_01_02 (2)"}</definedName>
    <definedName name="spe" hidden="1">{"pl_t&amp;d",#N/A,FALSE,"p&amp;l_t&amp;D_01_02 (2)"}</definedName>
    <definedName name="sprev" localSheetId="1" hidden="1">{"pl_t&amp;d",#N/A,FALSE,"p&amp;l_t&amp;D_01_02 (2)"}</definedName>
    <definedName name="sprev" localSheetId="2" hidden="1">{"pl_t&amp;d",#N/A,FALSE,"p&amp;l_t&amp;D_01_02 (2)"}</definedName>
    <definedName name="sprev" hidden="1">{"pl_t&amp;d",#N/A,FALSE,"p&amp;l_t&amp;D_01_02 (2)"}</definedName>
    <definedName name="sprev1" localSheetId="1" hidden="1">{"pl_t&amp;d",#N/A,FALSE,"p&amp;l_t&amp;D_01_02 (2)"}</definedName>
    <definedName name="sprev1" localSheetId="2" hidden="1">{"pl_t&amp;d",#N/A,FALSE,"p&amp;l_t&amp;D_01_02 (2)"}</definedName>
    <definedName name="sprev1" hidden="1">{"pl_t&amp;d",#N/A,FALSE,"p&amp;l_t&amp;D_01_02 (2)"}</definedName>
    <definedName name="ss" localSheetId="18" hidden="1">{"pl_t&amp;d",#N/A,FALSE,"p&amp;l_t&amp;D_01_02 (2)"}</definedName>
    <definedName name="ss" localSheetId="6" hidden="1">{"pl_t&amp;d",#N/A,FALSE,"p&amp;l_t&amp;D_01_02 (2)"}</definedName>
    <definedName name="ss" localSheetId="5" hidden="1">{"pl_t&amp;d",#N/A,FALSE,"p&amp;l_t&amp;D_01_02 (2)"}</definedName>
    <definedName name="SS">#REF!</definedName>
    <definedName name="ssasa" localSheetId="1" hidden="1">{"pl_t&amp;d",#N/A,FALSE,"p&amp;l_t&amp;D_01_02 (2)"}</definedName>
    <definedName name="ssasa" localSheetId="2" hidden="1">{"pl_t&amp;d",#N/A,FALSE,"p&amp;l_t&amp;D_01_02 (2)"}</definedName>
    <definedName name="ssasa" hidden="1">{"pl_t&amp;d",#N/A,FALSE,"p&amp;l_t&amp;D_01_02 (2)"}</definedName>
    <definedName name="sss" localSheetId="18" hidden="1">{"pl_t&amp;d",#N/A,FALSE,"p&amp;l_t&amp;D_01_02 (2)"}</definedName>
    <definedName name="sss" localSheetId="6" hidden="1">{"pl_t&amp;d",#N/A,FALSE,"p&amp;l_t&amp;D_01_02 (2)"}</definedName>
    <definedName name="sss" localSheetId="1" hidden="1">{"pl_t&amp;d",#N/A,FALSE,"p&amp;l_t&amp;D_01_02 (2)"}</definedName>
    <definedName name="sss" localSheetId="2" hidden="1">{"pl_t&amp;d",#N/A,FALSE,"p&amp;l_t&amp;D_01_02 (2)"}</definedName>
    <definedName name="sss" localSheetId="5" hidden="1">{"pl_t&amp;d",#N/A,FALSE,"p&amp;l_t&amp;D_01_02 (2)"}</definedName>
    <definedName name="sss" hidden="1">{"pl_t&amp;d",#N/A,FALSE,"p&amp;l_t&amp;D_01_02 (2)"}</definedName>
    <definedName name="ssss" localSheetId="1" hidden="1">{"pl_t&amp;d",#N/A,FALSE,"p&amp;l_t&amp;D_01_02 (2)"}</definedName>
    <definedName name="ssss" localSheetId="2" hidden="1">{"pl_t&amp;d",#N/A,FALSE,"p&amp;l_t&amp;D_01_02 (2)"}</definedName>
    <definedName name="ssss" hidden="1">{"pl_t&amp;d",#N/A,FALSE,"p&amp;l_t&amp;D_01_02 (2)"}</definedName>
    <definedName name="sssssssss" localSheetId="1" hidden="1">{"pl_t&amp;d",#N/A,FALSE,"p&amp;l_t&amp;D_01_02 (2)"}</definedName>
    <definedName name="sssssssss" localSheetId="2" hidden="1">{"pl_t&amp;d",#N/A,FALSE,"p&amp;l_t&amp;D_01_02 (2)"}</definedName>
    <definedName name="sssssssss" hidden="1">{"pl_t&amp;d",#N/A,FALSE,"p&amp;l_t&amp;D_01_02 (2)"}</definedName>
    <definedName name="states">'[23]Part A General'!$F$3:$F$38</definedName>
    <definedName name="STRUCK" localSheetId="1" hidden="1">{"pl_t&amp;d",#N/A,FALSE,"p&amp;l_t&amp;D_01_02 (2)"}</definedName>
    <definedName name="STRUCK" localSheetId="2" hidden="1">{"pl_t&amp;d",#N/A,FALSE,"p&amp;l_t&amp;D_01_02 (2)"}</definedName>
    <definedName name="STRUCK" hidden="1">{"pl_t&amp;d",#N/A,FALSE,"p&amp;l_t&amp;D_01_02 (2)"}</definedName>
    <definedName name="Su">#REF!</definedName>
    <definedName name="Supp">[12]Eviews!$W$6</definedName>
    <definedName name="svs" localSheetId="18" hidden="1">{"pl_t&amp;d",#N/A,FALSE,"p&amp;l_t&amp;D_01_02 (2)"}</definedName>
    <definedName name="svs" localSheetId="1" hidden="1">{"pl_t&amp;d",#N/A,FALSE,"p&amp;l_t&amp;D_01_02 (2)"}</definedName>
    <definedName name="svs" localSheetId="2" hidden="1">{"pl_t&amp;d",#N/A,FALSE,"p&amp;l_t&amp;D_01_02 (2)"}</definedName>
    <definedName name="svs" localSheetId="5" hidden="1">{"pl_t&amp;d",#N/A,FALSE,"p&amp;l_t&amp;D_01_02 (2)"}</definedName>
    <definedName name="svs" hidden="1">{"pl_t&amp;d",#N/A,FALSE,"p&amp;l_t&amp;D_01_02 (2)"}</definedName>
    <definedName name="SW" localSheetId="1" hidden="1">{"pl_t&amp;d",#N/A,FALSE,"p&amp;l_t&amp;D_01_02 (2)"}</definedName>
    <definedName name="SW" localSheetId="2" hidden="1">{"pl_t&amp;d",#N/A,FALSE,"p&amp;l_t&amp;D_01_02 (2)"}</definedName>
    <definedName name="SW" hidden="1">{"pl_t&amp;d",#N/A,FALSE,"p&amp;l_t&amp;D_01_02 (2)"}</definedName>
    <definedName name="sx" localSheetId="18" hidden="1">{"pl_t&amp;d",#N/A,FALSE,"p&amp;l_t&amp;D_01_02 (2)"}</definedName>
    <definedName name="sx" localSheetId="1" hidden="1">{"pl_t&amp;d",#N/A,FALSE,"p&amp;l_t&amp;D_01_02 (2)"}</definedName>
    <definedName name="sx" localSheetId="2" hidden="1">{"pl_t&amp;d",#N/A,FALSE,"p&amp;l_t&amp;D_01_02 (2)"}</definedName>
    <definedName name="sx" localSheetId="5" hidden="1">{"pl_t&amp;d",#N/A,FALSE,"p&amp;l_t&amp;D_01_02 (2)"}</definedName>
    <definedName name="sx" hidden="1">{"pl_t&amp;d",#N/A,FALSE,"p&amp;l_t&amp;D_01_02 (2)"}</definedName>
    <definedName name="t" localSheetId="18" hidden="1">{"pl_t&amp;d",#N/A,FALSE,"p&amp;l_t&amp;D_01_02 (2)"}</definedName>
    <definedName name="t" localSheetId="1" hidden="1">{"pl_t&amp;d",#N/A,FALSE,"p&amp;l_t&amp;D_01_02 (2)"}</definedName>
    <definedName name="t" localSheetId="2" hidden="1">{"pl_t&amp;d",#N/A,FALSE,"p&amp;l_t&amp;D_01_02 (2)"}</definedName>
    <definedName name="t" localSheetId="5" hidden="1">{"pl_t&amp;d",#N/A,FALSE,"p&amp;l_t&amp;D_01_02 (2)"}</definedName>
    <definedName name="t" hidden="1">{"pl_t&amp;d",#N/A,FALSE,"p&amp;l_t&amp;D_01_02 (2)"}</definedName>
    <definedName name="TEMP" localSheetId="1" hidden="1">{"pl_t&amp;d",#N/A,FALSE,"p&amp;l_t&amp;D_01_02 (2)"}</definedName>
    <definedName name="TEMP" localSheetId="2" hidden="1">{"pl_t&amp;d",#N/A,FALSE,"p&amp;l_t&amp;D_01_02 (2)"}</definedName>
    <definedName name="TEMP" hidden="1">{"pl_t&amp;d",#N/A,FALSE,"p&amp;l_t&amp;D_01_02 (2)"}</definedName>
    <definedName name="TEST1">#REF!</definedName>
    <definedName name="TEST2">#REF!</definedName>
    <definedName name="TEST3">#REF!</definedName>
    <definedName name="TEST4">#REF!</definedName>
    <definedName name="TEST5">#REF!</definedName>
    <definedName name="TEST6">#REF!</definedName>
    <definedName name="TEST7">#REF!</definedName>
    <definedName name="TEST8">#REF!</definedName>
    <definedName name="TESTHKEY">#REF!</definedName>
    <definedName name="TESTKEYS">#REF!</definedName>
    <definedName name="TESTVKEY">#REF!</definedName>
    <definedName name="thousand">[15]General!$A$4</definedName>
    <definedName name="total" localSheetId="1" hidden="1">{"pl_t&amp;d",#N/A,FALSE,"p&amp;l_t&amp;D_01_02 (2)"}</definedName>
    <definedName name="total" localSheetId="2" hidden="1">{"pl_t&amp;d",#N/A,FALSE,"p&amp;l_t&amp;D_01_02 (2)"}</definedName>
    <definedName name="total" hidden="1">{"pl_t&amp;d",#N/A,FALSE,"p&amp;l_t&amp;D_01_02 (2)"}</definedName>
    <definedName name="TTT" localSheetId="18" hidden="1">{"pl_t&amp;d",#N/A,FALSE,"p&amp;l_t&amp;D_01_02 (2)"}</definedName>
    <definedName name="TTT" localSheetId="6" hidden="1">{"pl_t&amp;d",#N/A,FALSE,"p&amp;l_t&amp;D_01_02 (2)"}</definedName>
    <definedName name="TTT" localSheetId="1" hidden="1">{"pl_t&amp;d",#N/A,FALSE,"p&amp;l_t&amp;D_01_02 (2)"}</definedName>
    <definedName name="TTT" localSheetId="2" hidden="1">{"pl_t&amp;d",#N/A,FALSE,"p&amp;l_t&amp;D_01_02 (2)"}</definedName>
    <definedName name="TTT" localSheetId="5" hidden="1">{"pl_t&amp;d",#N/A,FALSE,"p&amp;l_t&amp;D_01_02 (2)"}</definedName>
    <definedName name="TTT" hidden="1">{"pl_t&amp;d",#N/A,FALSE,"p&amp;l_t&amp;D_01_02 (2)"}</definedName>
    <definedName name="tyhtft" localSheetId="1" hidden="1">{#N/A,#N/A,FALSE,"1.1";#N/A,#N/A,FALSE,"1.1a";#N/A,#N/A,FALSE,"1.1b";#N/A,#N/A,FALSE,"1.1c";#N/A,#N/A,FALSE,"1.1e";#N/A,#N/A,FALSE,"1.1f";#N/A,#N/A,FALSE,"1.1g";#N/A,#N/A,FALSE,"1.1h_T";#N/A,#N/A,FALSE,"1.1h_D";#N/A,#N/A,FALSE,"1.2";#N/A,#N/A,FALSE,"1.3";#N/A,#N/A,FALSE,"1.3b";#N/A,#N/A,FALSE,"1.4";#N/A,#N/A,FALSE,"1.5";#N/A,#N/A,FALSE,"1.6";#N/A,#N/A,FALSE,"2.1";#N/A,#N/A,FALSE,"SOD";#N/A,#N/A,FALSE,"OL";#N/A,#N/A,FALSE,"CF"}</definedName>
    <definedName name="tyhtft" localSheetId="2" hidden="1">{#N/A,#N/A,FALSE,"1.1";#N/A,#N/A,FALSE,"1.1a";#N/A,#N/A,FALSE,"1.1b";#N/A,#N/A,FALSE,"1.1c";#N/A,#N/A,FALSE,"1.1e";#N/A,#N/A,FALSE,"1.1f";#N/A,#N/A,FALSE,"1.1g";#N/A,#N/A,FALSE,"1.1h_T";#N/A,#N/A,FALSE,"1.1h_D";#N/A,#N/A,FALSE,"1.2";#N/A,#N/A,FALSE,"1.3";#N/A,#N/A,FALSE,"1.3b";#N/A,#N/A,FALSE,"1.4";#N/A,#N/A,FALSE,"1.5";#N/A,#N/A,FALSE,"1.6";#N/A,#N/A,FALSE,"2.1";#N/A,#N/A,FALSE,"SOD";#N/A,#N/A,FALSE,"OL";#N/A,#N/A,FALSE,"CF"}</definedName>
    <definedName name="tyhtft" hidden="1">{#N/A,#N/A,FALSE,"1.1";#N/A,#N/A,FALSE,"1.1a";#N/A,#N/A,FALSE,"1.1b";#N/A,#N/A,FALSE,"1.1c";#N/A,#N/A,FALSE,"1.1e";#N/A,#N/A,FALSE,"1.1f";#N/A,#N/A,FALSE,"1.1g";#N/A,#N/A,FALSE,"1.1h_T";#N/A,#N/A,FALSE,"1.1h_D";#N/A,#N/A,FALSE,"1.2";#N/A,#N/A,FALSE,"1.3";#N/A,#N/A,FALSE,"1.3b";#N/A,#N/A,FALSE,"1.4";#N/A,#N/A,FALSE,"1.5";#N/A,#N/A,FALSE,"1.6";#N/A,#N/A,FALSE,"2.1";#N/A,#N/A,FALSE,"SOD";#N/A,#N/A,FALSE,"OL";#N/A,#N/A,FALSE,"CF"}</definedName>
    <definedName name="tytytyy" localSheetId="1" hidden="1">{"pl_td_01_02",#N/A,FALSE,"p&amp;l_t&amp;D_01_02 (2)"}</definedName>
    <definedName name="tytytyy" localSheetId="2" hidden="1">{"pl_td_01_02",#N/A,FALSE,"p&amp;l_t&amp;D_01_02 (2)"}</definedName>
    <definedName name="tytytyy" hidden="1">{"pl_td_01_02",#N/A,FALSE,"p&amp;l_t&amp;D_01_02 (2)"}</definedName>
    <definedName name="u">#REF!</definedName>
    <definedName name="UNITS">#REF!</definedName>
    <definedName name="unnamed">[24]overall!#REF!</definedName>
    <definedName name="urban" localSheetId="1" hidden="1">{"pl_t&amp;d",#N/A,FALSE,"p&amp;l_t&amp;D_01_02 (2)"}</definedName>
    <definedName name="urban" localSheetId="2" hidden="1">{"pl_t&amp;d",#N/A,FALSE,"p&amp;l_t&amp;D_01_02 (2)"}</definedName>
    <definedName name="urban" hidden="1">{"pl_t&amp;d",#N/A,FALSE,"p&amp;l_t&amp;D_01_02 (2)"}</definedName>
    <definedName name="uuu" localSheetId="1" hidden="1">{"pl_t&amp;d",#N/A,FALSE,"p&amp;l_t&amp;D_01_02 (2)"}</definedName>
    <definedName name="uuu" localSheetId="2" hidden="1">{"pl_t&amp;d",#N/A,FALSE,"p&amp;l_t&amp;D_01_02 (2)"}</definedName>
    <definedName name="uuu" hidden="1">{"pl_t&amp;d",#N/A,FALSE,"p&amp;l_t&amp;D_01_02 (2)"}</definedName>
    <definedName name="v">#REF!</definedName>
    <definedName name="V.C.26.10.2004" localSheetId="1" hidden="1">{"pl_td_01_02",#N/A,FALSE,"p&amp;l_t&amp;D_01_02 (2)"}</definedName>
    <definedName name="V.C.26.10.2004" localSheetId="2" hidden="1">{"pl_td_01_02",#N/A,FALSE,"p&amp;l_t&amp;D_01_02 (2)"}</definedName>
    <definedName name="V.C.26.10.2004" hidden="1">{"pl_td_01_02",#N/A,FALSE,"p&amp;l_t&amp;D_01_02 (2)"}</definedName>
    <definedName name="VCCDF" localSheetId="1" hidden="1">{"pl_t&amp;d",#N/A,FALSE,"p&amp;l_t&amp;D_01_02 (2)"}</definedName>
    <definedName name="VCCDF" localSheetId="2" hidden="1">{"pl_t&amp;d",#N/A,FALSE,"p&amp;l_t&amp;D_01_02 (2)"}</definedName>
    <definedName name="VCCDF" hidden="1">{"pl_t&amp;d",#N/A,FALSE,"p&amp;l_t&amp;D_01_02 (2)"}</definedName>
    <definedName name="vin" hidden="1">'[6]installes-capacity'!#REF!</definedName>
    <definedName name="vinod" localSheetId="1" hidden="1">{"pl_t&amp;d",#N/A,FALSE,"p&amp;l_t&amp;D_01_02 (2)"}</definedName>
    <definedName name="vinod" localSheetId="2" hidden="1">{"pl_t&amp;d",#N/A,FALSE,"p&amp;l_t&amp;D_01_02 (2)"}</definedName>
    <definedName name="vinod" hidden="1">{"pl_t&amp;d",#N/A,FALSE,"p&amp;l_t&amp;D_01_02 (2)"}</definedName>
    <definedName name="vrjx" localSheetId="1" hidden="1">{"pl_t&amp;d",#N/A,FALSE,"p&amp;l_t&amp;D_01_02 (2)"}</definedName>
    <definedName name="vrjx" localSheetId="2" hidden="1">{"pl_t&amp;d",#N/A,FALSE,"p&amp;l_t&amp;D_01_02 (2)"}</definedName>
    <definedName name="vrjx" hidden="1">{"pl_t&amp;d",#N/A,FALSE,"p&amp;l_t&amp;D_01_02 (2)"}</definedName>
    <definedName name="w" localSheetId="1" hidden="1">{"pl_t&amp;d",#N/A,FALSE,"p&amp;l_t&amp;D_01_02 (2)"}</definedName>
    <definedName name="w" localSheetId="2" hidden="1">{"pl_t&amp;d",#N/A,FALSE,"p&amp;l_t&amp;D_01_02 (2)"}</definedName>
    <definedName name="w" hidden="1">{"pl_t&amp;d",#N/A,FALSE,"p&amp;l_t&amp;D_01_02 (2)"}</definedName>
    <definedName name="wdsd" localSheetId="18" hidden="1">{"pl_t&amp;d",#N/A,FALSE,"p&amp;l_t&amp;D_01_02 (2)"}</definedName>
    <definedName name="wdsd" localSheetId="6" hidden="1">{"pl_t&amp;d",#N/A,FALSE,"p&amp;l_t&amp;D_01_02 (2)"}</definedName>
    <definedName name="wdsd" localSheetId="1" hidden="1">{"pl_t&amp;d",#N/A,FALSE,"p&amp;l_t&amp;D_01_02 (2)"}</definedName>
    <definedName name="wdsd" localSheetId="2" hidden="1">{"pl_t&amp;d",#N/A,FALSE,"p&amp;l_t&amp;D_01_02 (2)"}</definedName>
    <definedName name="wdsd" localSheetId="5" hidden="1">{"pl_t&amp;d",#N/A,FALSE,"p&amp;l_t&amp;D_01_02 (2)"}</definedName>
    <definedName name="wdsd" hidden="1">{"pl_t&amp;d",#N/A,FALSE,"p&amp;l_t&amp;D_01_02 (2)"}</definedName>
    <definedName name="weersdf" localSheetId="1" hidden="1">{"pl_t&amp;d",#N/A,FALSE,"p&amp;l_t&amp;D_01_02 (2)"}</definedName>
    <definedName name="weersdf" localSheetId="2" hidden="1">{"pl_t&amp;d",#N/A,FALSE,"p&amp;l_t&amp;D_01_02 (2)"}</definedName>
    <definedName name="weersdf" hidden="1">{"pl_t&amp;d",#N/A,FALSE,"p&amp;l_t&amp;D_01_02 (2)"}</definedName>
    <definedName name="wq" localSheetId="18" hidden="1">{"pl_t&amp;d",#N/A,FALSE,"p&amp;l_t&amp;D_01_02 (2)"}</definedName>
    <definedName name="wq" localSheetId="1" hidden="1">{"pl_t&amp;d",#N/A,FALSE,"p&amp;l_t&amp;D_01_02 (2)"}</definedName>
    <definedName name="wq" localSheetId="2" hidden="1">{"pl_t&amp;d",#N/A,FALSE,"p&amp;l_t&amp;D_01_02 (2)"}</definedName>
    <definedName name="wq" localSheetId="5" hidden="1">{"pl_t&amp;d",#N/A,FALSE,"p&amp;l_t&amp;D_01_02 (2)"}</definedName>
    <definedName name="wq" hidden="1">{"pl_t&amp;d",#N/A,FALSE,"p&amp;l_t&amp;D_01_02 (2)"}</definedName>
    <definedName name="wqds" localSheetId="1" hidden="1">{"pl_t&amp;d",#N/A,FALSE,"p&amp;l_t&amp;D_01_02 (2)"}</definedName>
    <definedName name="wqds" localSheetId="2" hidden="1">{"pl_t&amp;d",#N/A,FALSE,"p&amp;l_t&amp;D_01_02 (2)"}</definedName>
    <definedName name="wqds" hidden="1">{"pl_t&amp;d",#N/A,FALSE,"p&amp;l_t&amp;D_01_02 (2)"}</definedName>
    <definedName name="wqeq" localSheetId="1" hidden="1">{"pl_t&amp;d",#N/A,FALSE,"p&amp;l_t&amp;D_01_02 (2)"}</definedName>
    <definedName name="wqeq" localSheetId="2" hidden="1">{"pl_t&amp;d",#N/A,FALSE,"p&amp;l_t&amp;D_01_02 (2)"}</definedName>
    <definedName name="wqeq" hidden="1">{"pl_t&amp;d",#N/A,FALSE,"p&amp;l_t&amp;D_01_02 (2)"}</definedName>
    <definedName name="wqetydwd" localSheetId="18" hidden="1">{"pl_t&amp;d",#N/A,FALSE,"p&amp;l_t&amp;D_01_02 (2)"}</definedName>
    <definedName name="wqetydwd" localSheetId="6" hidden="1">{"pl_t&amp;d",#N/A,FALSE,"p&amp;l_t&amp;D_01_02 (2)"}</definedName>
    <definedName name="wqetydwd" localSheetId="1" hidden="1">{"pl_t&amp;d",#N/A,FALSE,"p&amp;l_t&amp;D_01_02 (2)"}</definedName>
    <definedName name="wqetydwd" localSheetId="2" hidden="1">{"pl_t&amp;d",#N/A,FALSE,"p&amp;l_t&amp;D_01_02 (2)"}</definedName>
    <definedName name="wqetydwd" localSheetId="5" hidden="1">{"pl_t&amp;d",#N/A,FALSE,"p&amp;l_t&amp;D_01_02 (2)"}</definedName>
    <definedName name="wqetydwd" hidden="1">{"pl_t&amp;d",#N/A,FALSE,"p&amp;l_t&amp;D_01_02 (2)"}</definedName>
    <definedName name="wqsxd" localSheetId="18" hidden="1">{"pl_t&amp;d",#N/A,FALSE,"p&amp;l_t&amp;D_01_02 (2)"}</definedName>
    <definedName name="wqsxd" localSheetId="6" hidden="1">{"pl_t&amp;d",#N/A,FALSE,"p&amp;l_t&amp;D_01_02 (2)"}</definedName>
    <definedName name="wqsxd" localSheetId="1" hidden="1">{"pl_t&amp;d",#N/A,FALSE,"p&amp;l_t&amp;D_01_02 (2)"}</definedName>
    <definedName name="wqsxd" localSheetId="2" hidden="1">{"pl_t&amp;d",#N/A,FALSE,"p&amp;l_t&amp;D_01_02 (2)"}</definedName>
    <definedName name="wqsxd" localSheetId="5" hidden="1">{"pl_t&amp;d",#N/A,FALSE,"p&amp;l_t&amp;D_01_02 (2)"}</definedName>
    <definedName name="wqsxd" hidden="1">{"pl_t&amp;d",#N/A,FALSE,"p&amp;l_t&amp;D_01_02 (2)"}</definedName>
    <definedName name="wqwq" localSheetId="18" hidden="1">{"pl_t&amp;d",#N/A,FALSE,"p&amp;l_t&amp;D_01_02 (2)"}</definedName>
    <definedName name="wqwq" localSheetId="6" hidden="1">{"pl_t&amp;d",#N/A,FALSE,"p&amp;l_t&amp;D_01_02 (2)"}</definedName>
    <definedName name="wqwq" localSheetId="1" hidden="1">{"pl_t&amp;d",#N/A,FALSE,"p&amp;l_t&amp;D_01_02 (2)"}</definedName>
    <definedName name="wqwq" localSheetId="2" hidden="1">{"pl_t&amp;d",#N/A,FALSE,"p&amp;l_t&amp;D_01_02 (2)"}</definedName>
    <definedName name="wqwq" localSheetId="5" hidden="1">{"pl_t&amp;d",#N/A,FALSE,"p&amp;l_t&amp;D_01_02 (2)"}</definedName>
    <definedName name="wqwq" hidden="1">{"pl_t&amp;d",#N/A,FALSE,"p&amp;l_t&amp;D_01_02 (2)"}</definedName>
    <definedName name="wqyqu" localSheetId="18" hidden="1">{"pl_t&amp;d",#N/A,FALSE,"p&amp;l_t&amp;D_01_02 (2)"}</definedName>
    <definedName name="wqyqu" localSheetId="6" hidden="1">{"pl_t&amp;d",#N/A,FALSE,"p&amp;l_t&amp;D_01_02 (2)"}</definedName>
    <definedName name="wqyqu" localSheetId="1" hidden="1">{"pl_t&amp;d",#N/A,FALSE,"p&amp;l_t&amp;D_01_02 (2)"}</definedName>
    <definedName name="wqyqu" localSheetId="2" hidden="1">{"pl_t&amp;d",#N/A,FALSE,"p&amp;l_t&amp;D_01_02 (2)"}</definedName>
    <definedName name="wqyqu" localSheetId="5" hidden="1">{"pl_t&amp;d",#N/A,FALSE,"p&amp;l_t&amp;D_01_02 (2)"}</definedName>
    <definedName name="wqyqu" hidden="1">{"pl_t&amp;d",#N/A,FALSE,"p&amp;l_t&amp;D_01_02 (2)"}</definedName>
    <definedName name="wrn.ARR._.Forms." localSheetId="18" hidden="1">{#N/A,#N/A,FALSE,"1.1";#N/A,#N/A,FALSE,"1.1a";#N/A,#N/A,FALSE,"1.1b";#N/A,#N/A,FALSE,"1.1c";#N/A,#N/A,FALSE,"1.1e";#N/A,#N/A,FALSE,"1.1f";#N/A,#N/A,FALSE,"1.1g";#N/A,#N/A,FALSE,"1.1h_D";#N/A,#N/A,FALSE,"1.1h_T";#N/A,#N/A,FALSE,"1.2";#N/A,#N/A,FALSE,"1.3b";#N/A,#N/A,FALSE,"1.3";#N/A,#N/A,FALSE,"1.4";#N/A,#N/A,FALSE,"1.5";#N/A,#N/A,FALSE,"1.6";#N/A,#N/A,FALSE,"SOD";#N/A,#N/A,FALSE,"CF"}</definedName>
    <definedName name="wrn.ARR._.Forms." localSheetId="5" hidden="1">{#N/A,#N/A,FALSE,"1.1";#N/A,#N/A,FALSE,"1.1a";#N/A,#N/A,FALSE,"1.1b";#N/A,#N/A,FALSE,"1.1c";#N/A,#N/A,FALSE,"1.1e";#N/A,#N/A,FALSE,"1.1f";#N/A,#N/A,FALSE,"1.1g";#N/A,#N/A,FALSE,"1.1h_D";#N/A,#N/A,FALSE,"1.1h_T";#N/A,#N/A,FALSE,"1.2";#N/A,#N/A,FALSE,"1.3b";#N/A,#N/A,FALSE,"1.3";#N/A,#N/A,FALSE,"1.4";#N/A,#N/A,FALSE,"1.5";#N/A,#N/A,FALSE,"1.6";#N/A,#N/A,FALSE,"SOD";#N/A,#N/A,FALSE,"CF"}</definedName>
    <definedName name="wrn.ARR._.Output." localSheetId="18" hidden="1">{#N/A,#N/A,FALSE,"1.1";#N/A,#N/A,FALSE,"1.1a";#N/A,#N/A,FALSE,"1.1b";#N/A,#N/A,FALSE,"1.1c";#N/A,#N/A,FALSE,"1.1e";#N/A,#N/A,FALSE,"1.1f";#N/A,#N/A,FALSE,"1.1g";#N/A,#N/A,FALSE,"1.1h_T";#N/A,#N/A,FALSE,"1.1h_D";#N/A,#N/A,FALSE,"1.2";#N/A,#N/A,FALSE,"1.3";#N/A,#N/A,FALSE,"1.3b";#N/A,#N/A,FALSE,"1.4";#N/A,#N/A,FALSE,"1.5";#N/A,#N/A,FALSE,"1.6";#N/A,#N/A,FALSE,"2.1";#N/A,#N/A,FALSE,"SOD";#N/A,#N/A,FALSE,"OL";#N/A,#N/A,FALSE,"CF"}</definedName>
    <definedName name="wrn.ARR._.Output." localSheetId="1" hidden="1">{#N/A,#N/A,FALSE,"1.1";#N/A,#N/A,FALSE,"1.1a";#N/A,#N/A,FALSE,"1.1b";#N/A,#N/A,FALSE,"1.1c";#N/A,#N/A,FALSE,"1.1e";#N/A,#N/A,FALSE,"1.1f";#N/A,#N/A,FALSE,"1.1g";#N/A,#N/A,FALSE,"1.1h_T";#N/A,#N/A,FALSE,"1.1h_D";#N/A,#N/A,FALSE,"1.2";#N/A,#N/A,FALSE,"1.3";#N/A,#N/A,FALSE,"1.3b";#N/A,#N/A,FALSE,"1.4";#N/A,#N/A,FALSE,"1.5";#N/A,#N/A,FALSE,"1.6";#N/A,#N/A,FALSE,"2.1";#N/A,#N/A,FALSE,"SOD";#N/A,#N/A,FALSE,"OL";#N/A,#N/A,FALSE,"CF"}</definedName>
    <definedName name="wrn.ARR._.Output." localSheetId="2" hidden="1">{#N/A,#N/A,FALSE,"1.1";#N/A,#N/A,FALSE,"1.1a";#N/A,#N/A,FALSE,"1.1b";#N/A,#N/A,FALSE,"1.1c";#N/A,#N/A,FALSE,"1.1e";#N/A,#N/A,FALSE,"1.1f";#N/A,#N/A,FALSE,"1.1g";#N/A,#N/A,FALSE,"1.1h_T";#N/A,#N/A,FALSE,"1.1h_D";#N/A,#N/A,FALSE,"1.2";#N/A,#N/A,FALSE,"1.3";#N/A,#N/A,FALSE,"1.3b";#N/A,#N/A,FALSE,"1.4";#N/A,#N/A,FALSE,"1.5";#N/A,#N/A,FALSE,"1.6";#N/A,#N/A,FALSE,"2.1";#N/A,#N/A,FALSE,"SOD";#N/A,#N/A,FALSE,"OL";#N/A,#N/A,FALSE,"CF"}</definedName>
    <definedName name="wrn.ARR._.Output." localSheetId="5" hidden="1">{#N/A,#N/A,FALSE,"1.1";#N/A,#N/A,FALSE,"1.1a";#N/A,#N/A,FALSE,"1.1b";#N/A,#N/A,FALSE,"1.1c";#N/A,#N/A,FALSE,"1.1e";#N/A,#N/A,FALSE,"1.1f";#N/A,#N/A,FALSE,"1.1g";#N/A,#N/A,FALSE,"1.1h_T";#N/A,#N/A,FALSE,"1.1h_D";#N/A,#N/A,FALSE,"1.2";#N/A,#N/A,FALSE,"1.3";#N/A,#N/A,FALSE,"1.3b";#N/A,#N/A,FALSE,"1.4";#N/A,#N/A,FALSE,"1.5";#N/A,#N/A,FALSE,"1.6";#N/A,#N/A,FALSE,"2.1";#N/A,#N/A,FALSE,"SOD";#N/A,#N/A,FALSE,"OL";#N/A,#N/A,FALSE,"CF"}</definedName>
    <definedName name="wrn.ARR._.Output." hidden="1">{#N/A,#N/A,FALSE,"1.1";#N/A,#N/A,FALSE,"1.1a";#N/A,#N/A,FALSE,"1.1b";#N/A,#N/A,FALSE,"1.1c";#N/A,#N/A,FALSE,"1.1e";#N/A,#N/A,FALSE,"1.1f";#N/A,#N/A,FALSE,"1.1g";#N/A,#N/A,FALSE,"1.1h_T";#N/A,#N/A,FALSE,"1.1h_D";#N/A,#N/A,FALSE,"1.2";#N/A,#N/A,FALSE,"1.3";#N/A,#N/A,FALSE,"1.3b";#N/A,#N/A,FALSE,"1.4";#N/A,#N/A,FALSE,"1.5";#N/A,#N/A,FALSE,"1.6";#N/A,#N/A,FALSE,"2.1";#N/A,#N/A,FALSE,"SOD";#N/A,#N/A,FALSE,"OL";#N/A,#N/A,FALSE,"CF"}</definedName>
    <definedName name="wrn.ARR04." localSheetId="18" hidden="1">{#N/A,#N/A,FALSE,"1.1";#N/A,#N/A,FALSE,"1.3";#N/A,#N/A,FALSE,"SOD";#N/A,#N/A,FALSE,"1.4";#N/A,#N/A,FALSE,"Int recon";#N/A,#N/A,FALSE,"Sales_Rev";#N/A,#N/A,FALSE,"Summary"}</definedName>
    <definedName name="wrn.ARR04." localSheetId="1" hidden="1">{#N/A,#N/A,FALSE,"1.1";#N/A,#N/A,FALSE,"1.3";#N/A,#N/A,FALSE,"SOD";#N/A,#N/A,FALSE,"1.4";#N/A,#N/A,FALSE,"Int recon";#N/A,#N/A,FALSE,"Sales_Rev";#N/A,#N/A,FALSE,"Summary"}</definedName>
    <definedName name="wrn.ARR04." localSheetId="2" hidden="1">{#N/A,#N/A,FALSE,"1.1";#N/A,#N/A,FALSE,"1.3";#N/A,#N/A,FALSE,"SOD";#N/A,#N/A,FALSE,"1.4";#N/A,#N/A,FALSE,"Int recon";#N/A,#N/A,FALSE,"Sales_Rev";#N/A,#N/A,FALSE,"Summary"}</definedName>
    <definedName name="wrn.ARR04." localSheetId="5" hidden="1">{#N/A,#N/A,FALSE,"1.1";#N/A,#N/A,FALSE,"1.3";#N/A,#N/A,FALSE,"SOD";#N/A,#N/A,FALSE,"1.4";#N/A,#N/A,FALSE,"Int recon";#N/A,#N/A,FALSE,"Sales_Rev";#N/A,#N/A,FALSE,"Summary"}</definedName>
    <definedName name="wrn.ARR04." hidden="1">{#N/A,#N/A,FALSE,"1.1";#N/A,#N/A,FALSE,"1.3";#N/A,#N/A,FALSE,"SOD";#N/A,#N/A,FALSE,"1.4";#N/A,#N/A,FALSE,"Int recon";#N/A,#N/A,FALSE,"Sales_Rev";#N/A,#N/A,FALSE,"Summary"}</definedName>
    <definedName name="wrn.Consolidated._.report._.on._.all._.companies." localSheetId="18"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wrn.Consolidated._.report._.on._.all._.companies." localSheetId="1"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wrn.Consolidated._.report._.on._.all._.companies." localSheetId="2"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wrn.Consolidated._.report._.on._.all._.companies." localSheetId="5"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wrn.Consolidated._.report._.on._.all._.companies."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wrn.Output._.forms." localSheetId="18" hidden="1">{#N/A,#N/A,FALSE,"Input";#N/A,#N/A,FALSE,"Avai- CY";#N/A,#N/A,FALSE,"Monthly Dispatch- CY";#N/A,#N/A,FALSE,"MO CY";#N/A,#N/A,FALSE,"MO EY";#N/A,#N/A,FALSE,"Avai- EY";#N/A,#N/A,FALSE,"Monthly Dispatch- EY";#N/A,#N/A,FALSE,"2000-01 Form 1.3a";#N/A,#N/A,FALSE,"H1 2001-02 Form 1.3a";#N/A,#N/A,FALSE,"H2 2001-02 Form 1.3a";#N/A,#N/A,FALSE,"2001-02 Form 1.3a";#N/A,#N/A,FALSE,"2002-03 Form 1.3a"}</definedName>
    <definedName name="wrn.Output._.forms." localSheetId="5" hidden="1">{#N/A,#N/A,FALSE,"Input";#N/A,#N/A,FALSE,"Avai- CY";#N/A,#N/A,FALSE,"Monthly Dispatch- CY";#N/A,#N/A,FALSE,"MO CY";#N/A,#N/A,FALSE,"MO EY";#N/A,#N/A,FALSE,"Avai- EY";#N/A,#N/A,FALSE,"Monthly Dispatch- EY";#N/A,#N/A,FALSE,"2000-01 Form 1.3a";#N/A,#N/A,FALSE,"H1 2001-02 Form 1.3a";#N/A,#N/A,FALSE,"H2 2001-02 Form 1.3a";#N/A,#N/A,FALSE,"2001-02 Form 1.3a";#N/A,#N/A,FALSE,"2002-03 Form 1.3a"}</definedName>
    <definedName name="wrn.OutputForms." localSheetId="18" hidden="1">{#N/A,#N/A,FALSE,"SEN";#N/A,#N/A,FALSE,"INP";#N/A,#N/A,FALSE,"P&amp;L";#N/A,#N/A,FALSE,"BS";#N/A,#N/A,FALSE,"WCAP";#N/A,#N/A,FALSE,"CF";#N/A,#N/A,FALSE,"1.1";#N/A,#N/A,FALSE,"1.1a";#N/A,#N/A,FALSE,"1.1b";#N/A,#N/A,FALSE,"1.1c";#N/A,#N/A,FALSE,"1.1e";#N/A,#N/A,FALSE,"1.1f";#N/A,#N/A,FALSE,"1.1g";#N/A,#N/A,FALSE,"1.1h_D";#N/A,#N/A,FALSE,"1.1h_T";#N/A,#N/A,FALSE,"1.2";#N/A,#N/A,FALSE,"1.3b";#N/A,#N/A,FALSE,"1.3";#N/A,#N/A,FALSE,"1.4";#N/A,#N/A,FALSE,"1.5";#N/A,#N/A,FALSE,"1.6";#N/A,#N/A,FALSE,"SOD";#N/A,#N/A,FALSE,"3.1, 3.2-CY";#N/A,#N/A,FALSE,"3.3-CY";#N/A,#N/A,FALSE,"3.1, 3.2-LY";#N/A,#N/A,FALSE,"3.3-LY"}</definedName>
    <definedName name="wrn.OutputForms." localSheetId="5" hidden="1">{#N/A,#N/A,FALSE,"SEN";#N/A,#N/A,FALSE,"INP";#N/A,#N/A,FALSE,"P&amp;L";#N/A,#N/A,FALSE,"BS";#N/A,#N/A,FALSE,"WCAP";#N/A,#N/A,FALSE,"CF";#N/A,#N/A,FALSE,"1.1";#N/A,#N/A,FALSE,"1.1a";#N/A,#N/A,FALSE,"1.1b";#N/A,#N/A,FALSE,"1.1c";#N/A,#N/A,FALSE,"1.1e";#N/A,#N/A,FALSE,"1.1f";#N/A,#N/A,FALSE,"1.1g";#N/A,#N/A,FALSE,"1.1h_D";#N/A,#N/A,FALSE,"1.1h_T";#N/A,#N/A,FALSE,"1.2";#N/A,#N/A,FALSE,"1.3b";#N/A,#N/A,FALSE,"1.3";#N/A,#N/A,FALSE,"1.4";#N/A,#N/A,FALSE,"1.5";#N/A,#N/A,FALSE,"1.6";#N/A,#N/A,FALSE,"SOD";#N/A,#N/A,FALSE,"3.1, 3.2-CY";#N/A,#N/A,FALSE,"3.3-CY";#N/A,#N/A,FALSE,"3.1, 3.2-LY";#N/A,#N/A,FALSE,"3.3-LY"}</definedName>
    <definedName name="wrn.pl." localSheetId="18" hidden="1">{"pl_t&amp;d",#N/A,FALSE,"p&amp;l_t&amp;D_01_02 (2)"}</definedName>
    <definedName name="wrn.pl." localSheetId="6" hidden="1">{"pl_t&amp;d",#N/A,FALSE,"p&amp;l_t&amp;D_01_02 (2)"}</definedName>
    <definedName name="wrn.pl." localSheetId="1" hidden="1">{"pl_t&amp;d",#N/A,FALSE,"p&amp;l_t&amp;D_01_02 (2)"}</definedName>
    <definedName name="wrn.pl." localSheetId="2" hidden="1">{"pl_t&amp;d",#N/A,FALSE,"p&amp;l_t&amp;D_01_02 (2)"}</definedName>
    <definedName name="wrn.pl." localSheetId="5" hidden="1">{"pl_t&amp;d",#N/A,FALSE,"p&amp;l_t&amp;D_01_02 (2)"}</definedName>
    <definedName name="wrn.pl." hidden="1">{"pl_t&amp;d",#N/A,FALSE,"p&amp;l_t&amp;D_01_02 (2)"}</definedName>
    <definedName name="wrn.pl_td." localSheetId="18" hidden="1">{"pl_td_01_02",#N/A,FALSE,"p&amp;l_t&amp;D_01_02 (2)"}</definedName>
    <definedName name="wrn.pl_td." localSheetId="6" hidden="1">{"pl_td_01_02",#N/A,FALSE,"p&amp;l_t&amp;D_01_02 (2)"}</definedName>
    <definedName name="wrn.pl_td." localSheetId="1" hidden="1">{"pl_td_01_02",#N/A,FALSE,"p&amp;l_t&amp;D_01_02 (2)"}</definedName>
    <definedName name="wrn.pl_td." localSheetId="2" hidden="1">{"pl_td_01_02",#N/A,FALSE,"p&amp;l_t&amp;D_01_02 (2)"}</definedName>
    <definedName name="wrn.pl_td." localSheetId="5" hidden="1">{"pl_td_01_02",#N/A,FALSE,"p&amp;l_t&amp;D_01_02 (2)"}</definedName>
    <definedName name="wrn.pl_td." hidden="1">{"pl_td_01_02",#N/A,FALSE,"p&amp;l_t&amp;D_01_02 (2)"}</definedName>
    <definedName name="wrn.PP." localSheetId="18" hidden="1">{#N/A,#N/A,FALSE,"2002-03 Form 1.3a";#N/A,#N/A,FALSE,"2003-04 Form 1.3a";#N/A,#N/A,FALSE,"Avai- CY";#N/A,#N/A,FALSE,"Avai- EY";#N/A,#N/A,FALSE,"Demand vs Availability"}</definedName>
    <definedName name="wrn.PP." localSheetId="5" hidden="1">{#N/A,#N/A,FALSE,"2002-03 Form 1.3a";#N/A,#N/A,FALSE,"2003-04 Form 1.3a";#N/A,#N/A,FALSE,"Avai- CY";#N/A,#N/A,FALSE,"Avai- EY";#N/A,#N/A,FALSE,"Demand vs Availability"}</definedName>
    <definedName name="wrn.Reports._.of._.NPDCL." localSheetId="18" hidden="1">{#N/A,#N/A,TRUE,"INP";#N/A,#N/A,TRUE,"BS";#N/A,#N/A,TRUE,"P&amp;L";#N/A,#N/A,TRUE,"CF";#N/A,#N/A,TRUE,"WCAP";#N/A,#N/A,TRUE,"1.1";#N/A,#N/A,TRUE,"1.1a";#N/A,#N/A,TRUE,"1.1b";#N/A,#N/A,TRUE,"1.1c";#N/A,#N/A,TRUE,"1.1e";#N/A,#N/A,TRUE,"1.1f";#N/A,#N/A,TRUE,"1.1g";#N/A,#N/A,TRUE,"1.1h_T";#N/A,#N/A,TRUE,"1.1h_D";#N/A,#N/A,TRUE,"1.2";#N/A,#N/A,TRUE,"1.3";#N/A,#N/A,TRUE,"1.3b";#N/A,#N/A,TRUE,"OL";#N/A,#N/A,TRUE,"1.4";#N/A,#N/A,TRUE,"1.5";#N/A,#N/A,TRUE,"1.6";#N/A,#N/A,TRUE,"2.1";#N/A,#N/A,TRUE,"SOD"}</definedName>
    <definedName name="wrn.Reports._.of._.NPDCL." localSheetId="5" hidden="1">{#N/A,#N/A,TRUE,"INP";#N/A,#N/A,TRUE,"BS";#N/A,#N/A,TRUE,"P&amp;L";#N/A,#N/A,TRUE,"CF";#N/A,#N/A,TRUE,"WCAP";#N/A,#N/A,TRUE,"1.1";#N/A,#N/A,TRUE,"1.1a";#N/A,#N/A,TRUE,"1.1b";#N/A,#N/A,TRUE,"1.1c";#N/A,#N/A,TRUE,"1.1e";#N/A,#N/A,TRUE,"1.1f";#N/A,#N/A,TRUE,"1.1g";#N/A,#N/A,TRUE,"1.1h_T";#N/A,#N/A,TRUE,"1.1h_D";#N/A,#N/A,TRUE,"1.2";#N/A,#N/A,TRUE,"1.3";#N/A,#N/A,TRUE,"1.3b";#N/A,#N/A,TRUE,"OL";#N/A,#N/A,TRUE,"1.4";#N/A,#N/A,TRUE,"1.5";#N/A,#N/A,TRUE,"1.6";#N/A,#N/A,TRUE,"2.1";#N/A,#N/A,TRUE,"SOD"}</definedName>
    <definedName name="wrnpl2" localSheetId="1" hidden="1">{"pl_t&amp;d",#N/A,FALSE,"p&amp;l_t&amp;D_01_02 (2)"}</definedName>
    <definedName name="wrnpl2" localSheetId="2" hidden="1">{"pl_t&amp;d",#N/A,FALSE,"p&amp;l_t&amp;D_01_02 (2)"}</definedName>
    <definedName name="wrnpl2" hidden="1">{"pl_t&amp;d",#N/A,FALSE,"p&amp;l_t&amp;D_01_02 (2)"}</definedName>
    <definedName name="ww" localSheetId="1" hidden="1">{"pl_t&amp;d",#N/A,FALSE,"p&amp;l_t&amp;D_01_02 (2)"}</definedName>
    <definedName name="ww" localSheetId="2" hidden="1">{"pl_t&amp;d",#N/A,FALSE,"p&amp;l_t&amp;D_01_02 (2)"}</definedName>
    <definedName name="ww" hidden="1">{"pl_t&amp;d",#N/A,FALSE,"p&amp;l_t&amp;D_01_02 (2)"}</definedName>
    <definedName name="x" localSheetId="18" hidden="1">{"pl_t&amp;d",#N/A,FALSE,"p&amp;l_t&amp;D_01_02 (2)"}</definedName>
    <definedName name="x" localSheetId="6" hidden="1">{"pl_t&amp;d",#N/A,FALSE,"p&amp;l_t&amp;D_01_02 (2)"}</definedName>
    <definedName name="x" localSheetId="1" hidden="1">{"pl_t&amp;d",#N/A,FALSE,"p&amp;l_t&amp;D_01_02 (2)"}</definedName>
    <definedName name="x" localSheetId="2" hidden="1">{"pl_t&amp;d",#N/A,FALSE,"p&amp;l_t&amp;D_01_02 (2)"}</definedName>
    <definedName name="x" localSheetId="5" hidden="1">{"pl_t&amp;d",#N/A,FALSE,"p&amp;l_t&amp;D_01_02 (2)"}</definedName>
    <definedName name="x" hidden="1">{"pl_t&amp;d",#N/A,FALSE,"p&amp;l_t&amp;D_01_02 (2)"}</definedName>
    <definedName name="x_dataentry">[25]Instructions!#REF!</definedName>
    <definedName name="xx" localSheetId="18" hidden="1">{"pl_t&amp;d",#N/A,FALSE,"p&amp;l_t&amp;D_01_02 (2)"}</definedName>
    <definedName name="xx" localSheetId="6" hidden="1">{"pl_t&amp;d",#N/A,FALSE,"p&amp;l_t&amp;D_01_02 (2)"}</definedName>
    <definedName name="xx" localSheetId="1" hidden="1">{"pl_t&amp;d",#N/A,FALSE,"p&amp;l_t&amp;D_01_02 (2)"}</definedName>
    <definedName name="xx" localSheetId="2" hidden="1">{"pl_t&amp;d",#N/A,FALSE,"p&amp;l_t&amp;D_01_02 (2)"}</definedName>
    <definedName name="xx" localSheetId="5" hidden="1">{"pl_t&amp;d",#N/A,FALSE,"p&amp;l_t&amp;D_01_02 (2)"}</definedName>
    <definedName name="xx" hidden="1">{"pl_t&amp;d",#N/A,FALSE,"p&amp;l_t&amp;D_01_02 (2)"}</definedName>
    <definedName name="xxc" localSheetId="18" hidden="1">{"pl_t&amp;d",#N/A,FALSE,"p&amp;l_t&amp;D_01_02 (2)"}</definedName>
    <definedName name="xxc" localSheetId="6" hidden="1">{"pl_t&amp;d",#N/A,FALSE,"p&amp;l_t&amp;D_01_02 (2)"}</definedName>
    <definedName name="xxc" localSheetId="1" hidden="1">{"pl_t&amp;d",#N/A,FALSE,"p&amp;l_t&amp;D_01_02 (2)"}</definedName>
    <definedName name="xxc" localSheetId="2" hidden="1">{"pl_t&amp;d",#N/A,FALSE,"p&amp;l_t&amp;D_01_02 (2)"}</definedName>
    <definedName name="xxc" localSheetId="5" hidden="1">{"pl_t&amp;d",#N/A,FALSE,"p&amp;l_t&amp;D_01_02 (2)"}</definedName>
    <definedName name="xxc" hidden="1">{"pl_t&amp;d",#N/A,FALSE,"p&amp;l_t&amp;D_01_02 (2)"}</definedName>
    <definedName name="xxx" localSheetId="18" hidden="1">{"pl_t&amp;d",#N/A,FALSE,"p&amp;l_t&amp;D_01_02 (2)"}</definedName>
    <definedName name="xxx" localSheetId="6" hidden="1">{"pl_t&amp;d",#N/A,FALSE,"p&amp;l_t&amp;D_01_02 (2)"}</definedName>
    <definedName name="xxx" localSheetId="1" hidden="1">{"pl_t&amp;d",#N/A,FALSE,"p&amp;l_t&amp;D_01_02 (2)"}</definedName>
    <definedName name="xxx" localSheetId="2" hidden="1">{"pl_t&amp;d",#N/A,FALSE,"p&amp;l_t&amp;D_01_02 (2)"}</definedName>
    <definedName name="xxx" localSheetId="5" hidden="1">{"pl_t&amp;d",#N/A,FALSE,"p&amp;l_t&amp;D_01_02 (2)"}</definedName>
    <definedName name="xxx" hidden="1">{"pl_t&amp;d",#N/A,FALSE,"p&amp;l_t&amp;D_01_02 (2)"}</definedName>
    <definedName name="xxxx">'[26]6.7 p2'!$A$1:$L$33</definedName>
    <definedName name="xxxxx">[3]Newabstract!#REF!</definedName>
    <definedName name="xxxxxx" localSheetId="1" hidden="1">{"pl_t&amp;d",#N/A,FALSE,"p&amp;l_t&amp;D_01_02 (2)"}</definedName>
    <definedName name="xxxxxx" localSheetId="2" hidden="1">{"pl_t&amp;d",#N/A,FALSE,"p&amp;l_t&amp;D_01_02 (2)"}</definedName>
    <definedName name="xxxxxx" hidden="1">{"pl_t&amp;d",#N/A,FALSE,"p&amp;l_t&amp;D_01_02 (2)"}</definedName>
    <definedName name="xxxxxxxx" localSheetId="1" hidden="1">{"pl_t&amp;d",#N/A,FALSE,"p&amp;l_t&amp;D_01_02 (2)"}</definedName>
    <definedName name="xxxxxxxx" localSheetId="2" hidden="1">{"pl_t&amp;d",#N/A,FALSE,"p&amp;l_t&amp;D_01_02 (2)"}</definedName>
    <definedName name="xxxxxxxx" hidden="1">{"pl_t&amp;d",#N/A,FALSE,"p&amp;l_t&amp;D_01_02 (2)"}</definedName>
    <definedName name="xxxxxxxxx" localSheetId="1" hidden="1">{"pl_t&amp;d",#N/A,FALSE,"p&amp;l_t&amp;D_01_02 (2)"}</definedName>
    <definedName name="xxxxxxxxx" localSheetId="2" hidden="1">{"pl_t&amp;d",#N/A,FALSE,"p&amp;l_t&amp;D_01_02 (2)"}</definedName>
    <definedName name="xxxxxxxxx" hidden="1">{"pl_t&amp;d",#N/A,FALSE,"p&amp;l_t&amp;D_01_02 (2)"}</definedName>
    <definedName name="xxxxxxxxxxxx" localSheetId="1" hidden="1">{"pl_t&amp;d",#N/A,FALSE,"p&amp;l_t&amp;D_01_02 (2)"}</definedName>
    <definedName name="xxxxxxxxxxxx" localSheetId="2" hidden="1">{"pl_t&amp;d",#N/A,FALSE,"p&amp;l_t&amp;D_01_02 (2)"}</definedName>
    <definedName name="xxxxxxxxxxxx" hidden="1">{"pl_t&amp;d",#N/A,FALSE,"p&amp;l_t&amp;D_01_02 (2)"}</definedName>
    <definedName name="xxxxxxxxxxxxxx" localSheetId="1" hidden="1">{"pl_t&amp;d",#N/A,FALSE,"p&amp;l_t&amp;D_01_02 (2)"}</definedName>
    <definedName name="xxxxxxxxxxxxxx" localSheetId="2" hidden="1">{"pl_t&amp;d",#N/A,FALSE,"p&amp;l_t&amp;D_01_02 (2)"}</definedName>
    <definedName name="xxxxxxxxxxxxxx" hidden="1">{"pl_t&amp;d",#N/A,FALSE,"p&amp;l_t&amp;D_01_02 (2)"}</definedName>
    <definedName name="y" localSheetId="18" hidden="1">{"pl_t&amp;d",#N/A,FALSE,"p&amp;l_t&amp;D_01_02 (2)"}</definedName>
    <definedName name="y" localSheetId="6" hidden="1">{"pl_t&amp;d",#N/A,FALSE,"p&amp;l_t&amp;D_01_02 (2)"}</definedName>
    <definedName name="y" localSheetId="1" hidden="1">{"pl_t&amp;d",#N/A,FALSE,"p&amp;l_t&amp;D_01_02 (2)"}</definedName>
    <definedName name="y" localSheetId="2" hidden="1">{"pl_t&amp;d",#N/A,FALSE,"p&amp;l_t&amp;D_01_02 (2)"}</definedName>
    <definedName name="y" localSheetId="5" hidden="1">{"pl_t&amp;d",#N/A,FALSE,"p&amp;l_t&amp;D_01_02 (2)"}</definedName>
    <definedName name="y" hidden="1">{"pl_t&amp;d",#N/A,FALSE,"p&amp;l_t&amp;D_01_02 (2)"}</definedName>
    <definedName name="YEAR" localSheetId="18">#REF!</definedName>
    <definedName name="YEAR" localSheetId="6">#REF!</definedName>
    <definedName name="YEAR" localSheetId="5">#REF!</definedName>
    <definedName name="YEAR">#REF!</definedName>
    <definedName name="YEAR___0" localSheetId="18">#REF!</definedName>
    <definedName name="YEAR___0" localSheetId="5">#REF!</definedName>
    <definedName name="YEAR___0">#REF!</definedName>
    <definedName name="yh" localSheetId="1" hidden="1">{"pl_t&amp;d",#N/A,FALSE,"p&amp;l_t&amp;D_01_02 (2)"}</definedName>
    <definedName name="yh" localSheetId="2" hidden="1">{"pl_t&amp;d",#N/A,FALSE,"p&amp;l_t&amp;D_01_02 (2)"}</definedName>
    <definedName name="yh" hidden="1">{"pl_t&amp;d",#N/A,FALSE,"p&amp;l_t&amp;D_01_02 (2)"}</definedName>
    <definedName name="yt" localSheetId="1" hidden="1">{"pl_t&amp;d",#N/A,FALSE,"p&amp;l_t&amp;D_01_02 (2)"}</definedName>
    <definedName name="yt" localSheetId="2" hidden="1">{"pl_t&amp;d",#N/A,FALSE,"p&amp;l_t&amp;D_01_02 (2)"}</definedName>
    <definedName name="yt" hidden="1">{"pl_t&amp;d",#N/A,FALSE,"p&amp;l_t&amp;D_01_02 (2)"}</definedName>
    <definedName name="yui" localSheetId="18">[3]Newabstract!#REF!</definedName>
    <definedName name="yui" localSheetId="5">[3]Newabstract!#REF!</definedName>
    <definedName name="yy" localSheetId="1" hidden="1">{"pl_t&amp;d",#N/A,FALSE,"p&amp;l_t&amp;D_01_02 (2)"}</definedName>
    <definedName name="yy" localSheetId="2" hidden="1">{"pl_t&amp;d",#N/A,FALSE,"p&amp;l_t&amp;D_01_02 (2)"}</definedName>
    <definedName name="yy" hidden="1">{"pl_t&amp;d",#N/A,FALSE,"p&amp;l_t&amp;D_01_02 (2)"}</definedName>
    <definedName name="zzzzzzzz" localSheetId="1" hidden="1">{"pl_t&amp;d",#N/A,FALSE,"p&amp;l_t&amp;D_01_02 (2)"}</definedName>
    <definedName name="zzzzzzzz" localSheetId="2" hidden="1">{"pl_t&amp;d",#N/A,FALSE,"p&amp;l_t&amp;D_01_02 (2)"}</definedName>
    <definedName name="zzzzzzzz" hidden="1">{"pl_t&amp;d",#N/A,FALSE,"p&amp;l_t&amp;D_01_02 (2)"}</definedName>
  </definedName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 i="28" l="1"/>
  <c r="J12" i="28"/>
  <c r="J15" i="28" s="1"/>
  <c r="K12" i="28"/>
  <c r="K15" i="28" s="1"/>
  <c r="L12" i="28"/>
  <c r="M12" i="28"/>
  <c r="N12" i="28"/>
  <c r="I12" i="28"/>
  <c r="I15" i="28" s="1"/>
  <c r="I7" i="28" s="1"/>
  <c r="K5" i="28" l="1"/>
  <c r="L5" i="28"/>
  <c r="M5" i="28"/>
  <c r="N5" i="28"/>
  <c r="J5" i="28"/>
  <c r="F18" i="10" l="1"/>
  <c r="H5" i="28"/>
  <c r="G5" i="28"/>
  <c r="F5" i="28"/>
  <c r="E5" i="28"/>
  <c r="N18" i="28"/>
  <c r="M18" i="28"/>
  <c r="L18" i="28" l="1"/>
  <c r="N19" i="28"/>
  <c r="N20" i="28" s="1"/>
  <c r="C7" i="28"/>
  <c r="C6" i="28"/>
  <c r="C5" i="28"/>
  <c r="U19" i="17"/>
  <c r="T19" i="17"/>
  <c r="T24" i="17"/>
  <c r="T23" i="17"/>
  <c r="T22" i="17"/>
  <c r="T21" i="17"/>
  <c r="T20" i="17"/>
  <c r="U14" i="17"/>
  <c r="U13" i="17"/>
  <c r="U12" i="17"/>
  <c r="U11" i="17"/>
  <c r="U10" i="17"/>
  <c r="T14" i="17"/>
  <c r="T13" i="17"/>
  <c r="T12" i="17"/>
  <c r="T11" i="17"/>
  <c r="T10" i="17"/>
  <c r="S15" i="17"/>
  <c r="R15" i="17"/>
  <c r="T9" i="17"/>
  <c r="U9" i="17"/>
  <c r="U24" i="17"/>
  <c r="U23" i="17"/>
  <c r="U22" i="17"/>
  <c r="U21" i="17"/>
  <c r="U20" i="17"/>
  <c r="Q25" i="17"/>
  <c r="P25" i="17"/>
  <c r="O25" i="17"/>
  <c r="N25" i="17"/>
  <c r="M25" i="17"/>
  <c r="L25" i="17"/>
  <c r="P15" i="17"/>
  <c r="Q15" i="17"/>
  <c r="D26" i="17"/>
  <c r="Q5" i="28" l="1"/>
  <c r="Q6" i="28"/>
  <c r="I6" i="28"/>
  <c r="J6" i="28"/>
  <c r="B18" i="10"/>
  <c r="E18" i="10" l="1"/>
  <c r="D18" i="10"/>
  <c r="C18" i="10"/>
  <c r="D8" i="21" l="1"/>
  <c r="F31" i="29"/>
  <c r="G22" i="29"/>
  <c r="F21" i="29"/>
  <c r="F8" i="29"/>
  <c r="H7" i="29"/>
  <c r="H22" i="29" s="1"/>
  <c r="G7" i="29"/>
  <c r="G31" i="29" s="1"/>
  <c r="F7" i="29"/>
  <c r="F22" i="29" s="1"/>
  <c r="E7" i="29"/>
  <c r="E22" i="29" s="1"/>
  <c r="H6" i="29"/>
  <c r="H21" i="29" s="1"/>
  <c r="G6" i="29"/>
  <c r="G21" i="29" s="1"/>
  <c r="F6" i="29"/>
  <c r="F30" i="29" s="1"/>
  <c r="E6" i="29"/>
  <c r="E30" i="29" s="1"/>
  <c r="H5" i="29"/>
  <c r="H29" i="29" s="1"/>
  <c r="G5" i="29"/>
  <c r="G29" i="29" s="1"/>
  <c r="F5" i="29"/>
  <c r="F29" i="29" s="1"/>
  <c r="E8" i="21" l="1"/>
  <c r="F32" i="29"/>
  <c r="F20" i="29"/>
  <c r="F23" i="29"/>
  <c r="G8" i="29"/>
  <c r="G20" i="29"/>
  <c r="G23" i="29" s="1"/>
  <c r="G30" i="29"/>
  <c r="G32" i="29" s="1"/>
  <c r="H8" i="29"/>
  <c r="H20" i="29"/>
  <c r="E21" i="29"/>
  <c r="H30" i="29"/>
  <c r="E31" i="29"/>
  <c r="I6" i="29"/>
  <c r="H31" i="29"/>
  <c r="J6" i="29"/>
  <c r="E8" i="28"/>
  <c r="H8" i="28"/>
  <c r="G8" i="28"/>
  <c r="H45" i="12"/>
  <c r="H44" i="12"/>
  <c r="H43" i="12"/>
  <c r="H41" i="12"/>
  <c r="H39" i="12"/>
  <c r="R16" i="26"/>
  <c r="Q16" i="26"/>
  <c r="P16" i="26"/>
  <c r="D30" i="27"/>
  <c r="G39" i="12"/>
  <c r="F39" i="12"/>
  <c r="E39" i="12"/>
  <c r="D39" i="12"/>
  <c r="G45" i="12"/>
  <c r="G44" i="12"/>
  <c r="G43" i="12"/>
  <c r="G41" i="12"/>
  <c r="F45" i="12"/>
  <c r="F44" i="12"/>
  <c r="F43" i="12"/>
  <c r="F41" i="12"/>
  <c r="E45" i="12"/>
  <c r="E44" i="12"/>
  <c r="E43" i="12"/>
  <c r="E41" i="12"/>
  <c r="D45" i="12"/>
  <c r="D44" i="12"/>
  <c r="D43" i="12"/>
  <c r="D41" i="12"/>
  <c r="G26" i="12"/>
  <c r="G25" i="12"/>
  <c r="G24" i="12"/>
  <c r="G23" i="12" s="1"/>
  <c r="G22" i="12"/>
  <c r="F26" i="12"/>
  <c r="F23" i="12" s="1"/>
  <c r="F25" i="12"/>
  <c r="F24" i="12"/>
  <c r="F22" i="12"/>
  <c r="E26" i="12"/>
  <c r="E25" i="12"/>
  <c r="E24" i="12"/>
  <c r="E22" i="12"/>
  <c r="D26" i="12"/>
  <c r="D25" i="12"/>
  <c r="D24" i="12"/>
  <c r="D22" i="12"/>
  <c r="M9" i="22"/>
  <c r="L9" i="22"/>
  <c r="K9" i="22"/>
  <c r="J9" i="22"/>
  <c r="I9" i="22"/>
  <c r="H9" i="22"/>
  <c r="H21" i="12" s="1"/>
  <c r="E2" i="21" l="1"/>
  <c r="F8" i="21"/>
  <c r="E21" i="21"/>
  <c r="F21" i="21"/>
  <c r="G8" i="21"/>
  <c r="H42" i="12"/>
  <c r="H40" i="12" s="1"/>
  <c r="H32" i="29"/>
  <c r="H23" i="29"/>
  <c r="G42" i="12"/>
  <c r="G40" i="12" s="1"/>
  <c r="D23" i="12"/>
  <c r="D42" i="12"/>
  <c r="D40" i="12" s="1"/>
  <c r="F42" i="12"/>
  <c r="F40" i="12" s="1"/>
  <c r="F8" i="28"/>
  <c r="E23" i="12"/>
  <c r="E42" i="12"/>
  <c r="E40" i="12" s="1"/>
  <c r="R23" i="26"/>
  <c r="Q23" i="26"/>
  <c r="P23" i="26"/>
  <c r="O16" i="26"/>
  <c r="O23" i="26" s="1"/>
  <c r="D4" i="12"/>
  <c r="E5" i="29" s="1"/>
  <c r="G2" i="21" l="1"/>
  <c r="F2" i="21"/>
  <c r="G21" i="21"/>
  <c r="H8" i="21"/>
  <c r="J5" i="29"/>
  <c r="E8" i="29"/>
  <c r="E29" i="29"/>
  <c r="E32" i="29" s="1"/>
  <c r="E20" i="29"/>
  <c r="E23" i="29" s="1"/>
  <c r="I5" i="29"/>
  <c r="D35" i="12"/>
  <c r="E35" i="12" s="1"/>
  <c r="F35" i="12" s="1"/>
  <c r="G35" i="12" s="1"/>
  <c r="F34" i="12"/>
  <c r="G34" i="12" s="1"/>
  <c r="D34" i="12"/>
  <c r="E34" i="12"/>
  <c r="E33" i="12"/>
  <c r="F33" i="12" s="1"/>
  <c r="G33" i="12" s="1"/>
  <c r="D33" i="12"/>
  <c r="D28" i="12"/>
  <c r="E28" i="12" s="1"/>
  <c r="F28" i="12" s="1"/>
  <c r="G28" i="12" s="1"/>
  <c r="M24" i="26"/>
  <c r="N14" i="12"/>
  <c r="M14" i="12"/>
  <c r="L14" i="12"/>
  <c r="M12" i="12"/>
  <c r="K14" i="12"/>
  <c r="N24" i="26"/>
  <c r="M16" i="26"/>
  <c r="M23" i="26" s="1"/>
  <c r="N16" i="26"/>
  <c r="N23" i="26" s="1"/>
  <c r="H2" i="21" l="1"/>
  <c r="H21" i="21"/>
  <c r="I8" i="21"/>
  <c r="L12" i="12"/>
  <c r="I21" i="21" l="1"/>
  <c r="I2" i="21"/>
  <c r="AH28" i="8"/>
  <c r="AH27" i="8"/>
  <c r="AH26" i="8"/>
  <c r="AH25" i="8"/>
  <c r="AH24" i="8"/>
  <c r="AH23" i="8"/>
  <c r="AH22" i="8"/>
  <c r="AH21" i="8"/>
  <c r="AH20" i="8"/>
  <c r="AH19" i="8"/>
  <c r="AH18" i="8"/>
  <c r="AH17" i="8"/>
  <c r="AH16" i="8"/>
  <c r="AH15" i="8"/>
  <c r="AH14" i="8"/>
  <c r="AH13" i="8"/>
  <c r="AH12" i="8"/>
  <c r="AH11" i="8"/>
  <c r="AH10" i="8"/>
  <c r="AH9" i="8"/>
  <c r="AH8" i="8"/>
  <c r="AB28" i="8"/>
  <c r="AB27" i="8"/>
  <c r="AB26" i="8"/>
  <c r="AB25" i="8"/>
  <c r="AB24" i="8"/>
  <c r="AB23" i="8"/>
  <c r="AB22" i="8"/>
  <c r="AB21" i="8"/>
  <c r="AB20" i="8"/>
  <c r="AB19" i="8"/>
  <c r="AB18" i="8"/>
  <c r="AB17" i="8"/>
  <c r="AB16" i="8"/>
  <c r="AB15" i="8"/>
  <c r="AB14" i="8"/>
  <c r="AB13" i="8"/>
  <c r="AB12" i="8"/>
  <c r="AB11" i="8"/>
  <c r="AB10" i="8"/>
  <c r="AB9" i="8"/>
  <c r="AB8" i="8"/>
  <c r="V28" i="8"/>
  <c r="V27" i="8"/>
  <c r="V26" i="8"/>
  <c r="V25" i="8"/>
  <c r="V24" i="8"/>
  <c r="V23" i="8"/>
  <c r="V22" i="8"/>
  <c r="V21" i="8"/>
  <c r="V20" i="8"/>
  <c r="V19" i="8"/>
  <c r="V18" i="8"/>
  <c r="V17" i="8"/>
  <c r="V16" i="8"/>
  <c r="V15" i="8"/>
  <c r="V14" i="8"/>
  <c r="V13" i="8"/>
  <c r="V12" i="8"/>
  <c r="V11" i="8"/>
  <c r="V10" i="8"/>
  <c r="V9" i="8"/>
  <c r="V8" i="8"/>
  <c r="P28" i="8"/>
  <c r="P27" i="8"/>
  <c r="P26" i="8"/>
  <c r="P25" i="8"/>
  <c r="P24" i="8"/>
  <c r="P23" i="8"/>
  <c r="P22" i="8"/>
  <c r="P21" i="8"/>
  <c r="P20" i="8"/>
  <c r="P19" i="8"/>
  <c r="P18" i="8"/>
  <c r="P17" i="8"/>
  <c r="P16" i="8"/>
  <c r="P15" i="8"/>
  <c r="P14" i="8"/>
  <c r="P13" i="8"/>
  <c r="P12" i="8"/>
  <c r="P11" i="8"/>
  <c r="P10" i="8"/>
  <c r="P9" i="8"/>
  <c r="P8" i="8"/>
  <c r="J28" i="8"/>
  <c r="J27" i="8"/>
  <c r="J26" i="8"/>
  <c r="J25" i="8"/>
  <c r="J24" i="8"/>
  <c r="J23" i="8"/>
  <c r="J22" i="8"/>
  <c r="J21" i="8"/>
  <c r="J20" i="8"/>
  <c r="J19" i="8"/>
  <c r="J18" i="8"/>
  <c r="J17" i="8"/>
  <c r="J16" i="8"/>
  <c r="J15" i="8"/>
  <c r="J14" i="8"/>
  <c r="J13" i="8"/>
  <c r="J12" i="8"/>
  <c r="J11" i="8"/>
  <c r="J10" i="8"/>
  <c r="J9" i="8"/>
  <c r="J8" i="8"/>
  <c r="W32" i="27"/>
  <c r="D28" i="8"/>
  <c r="D27" i="8"/>
  <c r="D26" i="8"/>
  <c r="D25" i="8"/>
  <c r="D24" i="8"/>
  <c r="D23" i="8"/>
  <c r="D22" i="8"/>
  <c r="D21" i="8"/>
  <c r="D20" i="8"/>
  <c r="D19" i="8"/>
  <c r="D18" i="8"/>
  <c r="D17" i="8"/>
  <c r="D16" i="8"/>
  <c r="D15" i="8"/>
  <c r="D14" i="8"/>
  <c r="D13" i="8"/>
  <c r="D12" i="8"/>
  <c r="D11" i="8"/>
  <c r="D10" i="8"/>
  <c r="D9" i="8"/>
  <c r="D8" i="8"/>
  <c r="G31" i="27"/>
  <c r="G32" i="27" s="1"/>
  <c r="AD13" i="5"/>
  <c r="W9" i="5"/>
  <c r="J26" i="6"/>
  <c r="AI26" i="6"/>
  <c r="AH26" i="6"/>
  <c r="AC26" i="6"/>
  <c r="AB26" i="6"/>
  <c r="W26" i="6"/>
  <c r="V26" i="6"/>
  <c r="Q26" i="6"/>
  <c r="P26" i="6"/>
  <c r="K26" i="6"/>
  <c r="E26" i="6"/>
  <c r="AM25" i="6"/>
  <c r="AL25" i="6"/>
  <c r="AL25" i="5" s="1"/>
  <c r="AK25" i="6"/>
  <c r="AJ25" i="6"/>
  <c r="AM24" i="6"/>
  <c r="AL24" i="6"/>
  <c r="AL24" i="5" s="1"/>
  <c r="AK24" i="6"/>
  <c r="AJ24" i="6"/>
  <c r="AM23" i="6"/>
  <c r="AL23" i="6"/>
  <c r="AL23" i="5" s="1"/>
  <c r="AK23" i="6"/>
  <c r="AJ23" i="6"/>
  <c r="AM22" i="6"/>
  <c r="AL22" i="6"/>
  <c r="AL22" i="5" s="1"/>
  <c r="AK22" i="6"/>
  <c r="AJ22" i="6"/>
  <c r="AM21" i="6"/>
  <c r="AL21" i="6"/>
  <c r="AL21" i="5" s="1"/>
  <c r="AK21" i="6"/>
  <c r="AJ21" i="6"/>
  <c r="AM20" i="6"/>
  <c r="AL20" i="6"/>
  <c r="AL20" i="5" s="1"/>
  <c r="AK20" i="6"/>
  <c r="AJ20" i="6"/>
  <c r="AM19" i="6"/>
  <c r="AL19" i="6"/>
  <c r="AL19" i="5" s="1"/>
  <c r="AK19" i="6"/>
  <c r="AJ19" i="6"/>
  <c r="AM18" i="6"/>
  <c r="AL18" i="6"/>
  <c r="AL18" i="5" s="1"/>
  <c r="AK18" i="6"/>
  <c r="AJ18" i="6"/>
  <c r="AM17" i="6"/>
  <c r="AL17" i="6"/>
  <c r="AL17" i="5" s="1"/>
  <c r="AK17" i="6"/>
  <c r="AJ17" i="6"/>
  <c r="AM16" i="6"/>
  <c r="AL16" i="6"/>
  <c r="AL16" i="5" s="1"/>
  <c r="AK16" i="6"/>
  <c r="AJ16" i="6"/>
  <c r="AM15" i="6"/>
  <c r="AL15" i="6"/>
  <c r="AL15" i="5" s="1"/>
  <c r="AK15" i="6"/>
  <c r="AJ15" i="6"/>
  <c r="AM14" i="6"/>
  <c r="AL14" i="6"/>
  <c r="AL14" i="5" s="1"/>
  <c r="AK14" i="6"/>
  <c r="AJ14" i="6"/>
  <c r="AM13" i="6"/>
  <c r="AL13" i="6"/>
  <c r="AL13" i="5" s="1"/>
  <c r="AK13" i="6"/>
  <c r="AJ13" i="6"/>
  <c r="AM12" i="6"/>
  <c r="AL12" i="6"/>
  <c r="AL12" i="5" s="1"/>
  <c r="AK12" i="6"/>
  <c r="AJ12" i="6"/>
  <c r="AM11" i="6"/>
  <c r="AL11" i="6"/>
  <c r="AL11" i="5" s="1"/>
  <c r="AK11" i="6"/>
  <c r="AJ11" i="6"/>
  <c r="AM10" i="6"/>
  <c r="AL10" i="6"/>
  <c r="AL10" i="5" s="1"/>
  <c r="AK10" i="6"/>
  <c r="AJ10" i="6"/>
  <c r="AM9" i="6"/>
  <c r="AL9" i="6"/>
  <c r="AL9" i="5" s="1"/>
  <c r="AK9" i="6"/>
  <c r="AJ9" i="6"/>
  <c r="AM8" i="6"/>
  <c r="AL8" i="6"/>
  <c r="AL8" i="5" s="1"/>
  <c r="AK8" i="6"/>
  <c r="AJ8" i="6"/>
  <c r="AM7" i="6"/>
  <c r="AL7" i="6"/>
  <c r="AL7" i="5" s="1"/>
  <c r="AK7" i="6"/>
  <c r="AJ7" i="6"/>
  <c r="AM6" i="6"/>
  <c r="AL6" i="6"/>
  <c r="AL6" i="5" s="1"/>
  <c r="AK6" i="6"/>
  <c r="AJ6" i="6"/>
  <c r="AM5" i="6"/>
  <c r="AL5" i="6"/>
  <c r="AK5" i="6"/>
  <c r="AJ5" i="6"/>
  <c r="AG25" i="6"/>
  <c r="AF25" i="6"/>
  <c r="AF25" i="5" s="1"/>
  <c r="AE25" i="6"/>
  <c r="AD25" i="6"/>
  <c r="AG24" i="6"/>
  <c r="AF24" i="6"/>
  <c r="AF24" i="5" s="1"/>
  <c r="AE24" i="6"/>
  <c r="AD24" i="6"/>
  <c r="AG23" i="6"/>
  <c r="AF23" i="6"/>
  <c r="AF23" i="5" s="1"/>
  <c r="AE23" i="6"/>
  <c r="AD23" i="6"/>
  <c r="AG22" i="6"/>
  <c r="AF22" i="6"/>
  <c r="AF22" i="5" s="1"/>
  <c r="AE22" i="6"/>
  <c r="AD22" i="6"/>
  <c r="AG21" i="6"/>
  <c r="AF21" i="6"/>
  <c r="AF21" i="5" s="1"/>
  <c r="AE21" i="6"/>
  <c r="AD21" i="6"/>
  <c r="AD21" i="5" s="1"/>
  <c r="AG20" i="6"/>
  <c r="AF20" i="6"/>
  <c r="AF20" i="5" s="1"/>
  <c r="AE20" i="6"/>
  <c r="AD20" i="6"/>
  <c r="AG19" i="6"/>
  <c r="AF19" i="6"/>
  <c r="AF19" i="5" s="1"/>
  <c r="AE19" i="6"/>
  <c r="AD19" i="6"/>
  <c r="AG18" i="6"/>
  <c r="AF18" i="6"/>
  <c r="AF18" i="5" s="1"/>
  <c r="AE18" i="6"/>
  <c r="AD18" i="6"/>
  <c r="AG17" i="6"/>
  <c r="AF17" i="6"/>
  <c r="AF17" i="5" s="1"/>
  <c r="AE17" i="6"/>
  <c r="AD17" i="6"/>
  <c r="AG16" i="6"/>
  <c r="AF16" i="6"/>
  <c r="AF16" i="5" s="1"/>
  <c r="AE16" i="6"/>
  <c r="AD16" i="6"/>
  <c r="AG15" i="6"/>
  <c r="AF15" i="6"/>
  <c r="AF15" i="5" s="1"/>
  <c r="AE15" i="6"/>
  <c r="AD15" i="6"/>
  <c r="AG14" i="6"/>
  <c r="AF14" i="6"/>
  <c r="AF14" i="5" s="1"/>
  <c r="AE14" i="6"/>
  <c r="AD14" i="6"/>
  <c r="AG13" i="6"/>
  <c r="AF13" i="6"/>
  <c r="AF13" i="5" s="1"/>
  <c r="AE13" i="6"/>
  <c r="AD13" i="6"/>
  <c r="AG12" i="6"/>
  <c r="AF12" i="6"/>
  <c r="AF12" i="5" s="1"/>
  <c r="AE12" i="6"/>
  <c r="AD12" i="6"/>
  <c r="AG11" i="6"/>
  <c r="AF11" i="6"/>
  <c r="AF11" i="5" s="1"/>
  <c r="AE11" i="6"/>
  <c r="AD11" i="6"/>
  <c r="AG10" i="6"/>
  <c r="AF10" i="6"/>
  <c r="AF10" i="5" s="1"/>
  <c r="AE10" i="6"/>
  <c r="AD10" i="6"/>
  <c r="AG9" i="6"/>
  <c r="AF9" i="6"/>
  <c r="AF9" i="5" s="1"/>
  <c r="AE9" i="6"/>
  <c r="AD9" i="6"/>
  <c r="AG8" i="6"/>
  <c r="AF8" i="6"/>
  <c r="AF8" i="5" s="1"/>
  <c r="AE8" i="6"/>
  <c r="AD8" i="6"/>
  <c r="AG7" i="6"/>
  <c r="AF7" i="6"/>
  <c r="AF7" i="5" s="1"/>
  <c r="AE7" i="6"/>
  <c r="AD7" i="6"/>
  <c r="AG6" i="6"/>
  <c r="AF6" i="6"/>
  <c r="AF6" i="5" s="1"/>
  <c r="AE6" i="6"/>
  <c r="AD6" i="6"/>
  <c r="AG5" i="6"/>
  <c r="AF5" i="6"/>
  <c r="AE5" i="6"/>
  <c r="AD5" i="6"/>
  <c r="AD5" i="5" s="1"/>
  <c r="AA25" i="6"/>
  <c r="Z25" i="6"/>
  <c r="Z25" i="5" s="1"/>
  <c r="Y25" i="6"/>
  <c r="X25" i="6"/>
  <c r="AA24" i="6"/>
  <c r="Z24" i="6"/>
  <c r="Z24" i="5" s="1"/>
  <c r="Y24" i="6"/>
  <c r="X24" i="6"/>
  <c r="AA23" i="6"/>
  <c r="Z23" i="6"/>
  <c r="Z23" i="5" s="1"/>
  <c r="Y23" i="6"/>
  <c r="X23" i="6"/>
  <c r="AA22" i="6"/>
  <c r="Z22" i="6"/>
  <c r="Z22" i="5" s="1"/>
  <c r="Y22" i="6"/>
  <c r="X22" i="6"/>
  <c r="AA21" i="6"/>
  <c r="Z21" i="6"/>
  <c r="Z21" i="5" s="1"/>
  <c r="Y21" i="6"/>
  <c r="X21" i="6"/>
  <c r="AA20" i="6"/>
  <c r="Z20" i="6"/>
  <c r="Z20" i="5" s="1"/>
  <c r="Y20" i="6"/>
  <c r="X20" i="6"/>
  <c r="AA19" i="6"/>
  <c r="Z19" i="6"/>
  <c r="Z19" i="5" s="1"/>
  <c r="Y19" i="6"/>
  <c r="X19" i="6"/>
  <c r="AA18" i="6"/>
  <c r="Z18" i="6"/>
  <c r="Z18" i="5" s="1"/>
  <c r="Y18" i="6"/>
  <c r="X18" i="6"/>
  <c r="AA17" i="6"/>
  <c r="Z17" i="6"/>
  <c r="Z17" i="5" s="1"/>
  <c r="Y17" i="6"/>
  <c r="X17" i="6"/>
  <c r="AA16" i="6"/>
  <c r="Z16" i="6"/>
  <c r="Z16" i="5" s="1"/>
  <c r="Y16" i="6"/>
  <c r="X16" i="6"/>
  <c r="AA15" i="6"/>
  <c r="Z15" i="6"/>
  <c r="Z15" i="5" s="1"/>
  <c r="Y15" i="6"/>
  <c r="X15" i="6"/>
  <c r="AA14" i="6"/>
  <c r="Z14" i="6"/>
  <c r="Z14" i="5" s="1"/>
  <c r="Y14" i="6"/>
  <c r="X14" i="6"/>
  <c r="AA13" i="6"/>
  <c r="Z13" i="6"/>
  <c r="Z13" i="5" s="1"/>
  <c r="Y13" i="6"/>
  <c r="X13" i="6"/>
  <c r="AA12" i="6"/>
  <c r="Z12" i="6"/>
  <c r="Z12" i="5" s="1"/>
  <c r="Y12" i="6"/>
  <c r="X12" i="6"/>
  <c r="AA11" i="6"/>
  <c r="Z11" i="6"/>
  <c r="Z11" i="5" s="1"/>
  <c r="Y11" i="6"/>
  <c r="X11" i="6"/>
  <c r="AA10" i="6"/>
  <c r="Z10" i="6"/>
  <c r="Z10" i="5" s="1"/>
  <c r="Y10" i="6"/>
  <c r="X10" i="6"/>
  <c r="AA9" i="6"/>
  <c r="Z9" i="6"/>
  <c r="Z9" i="5" s="1"/>
  <c r="Y9" i="6"/>
  <c r="X9" i="6"/>
  <c r="AA8" i="6"/>
  <c r="AA8" i="5" s="1"/>
  <c r="Z8" i="6"/>
  <c r="Z8" i="5" s="1"/>
  <c r="Y8" i="6"/>
  <c r="X8" i="6"/>
  <c r="AA7" i="6"/>
  <c r="Z7" i="6"/>
  <c r="Z7" i="5" s="1"/>
  <c r="Y7" i="6"/>
  <c r="X7" i="6"/>
  <c r="AA6" i="6"/>
  <c r="Z6" i="6"/>
  <c r="Z6" i="5" s="1"/>
  <c r="Y6" i="6"/>
  <c r="X6" i="6"/>
  <c r="AA5" i="6"/>
  <c r="AA26" i="6" s="1"/>
  <c r="Z5" i="6"/>
  <c r="Z26" i="6" s="1"/>
  <c r="Z26" i="5" s="1"/>
  <c r="Y5" i="6"/>
  <c r="X5" i="6"/>
  <c r="U25" i="6"/>
  <c r="U25" i="5" s="1"/>
  <c r="T25" i="6"/>
  <c r="T25" i="5" s="1"/>
  <c r="S25" i="6"/>
  <c r="S25" i="5" s="1"/>
  <c r="R25" i="6"/>
  <c r="U24" i="6"/>
  <c r="U24" i="5" s="1"/>
  <c r="T24" i="6"/>
  <c r="T24" i="5" s="1"/>
  <c r="S24" i="6"/>
  <c r="S24" i="5" s="1"/>
  <c r="R24" i="6"/>
  <c r="U23" i="6"/>
  <c r="U23" i="5" s="1"/>
  <c r="T23" i="6"/>
  <c r="T23" i="5" s="1"/>
  <c r="S23" i="6"/>
  <c r="S23" i="5" s="1"/>
  <c r="R23" i="6"/>
  <c r="U22" i="6"/>
  <c r="U22" i="5" s="1"/>
  <c r="T22" i="6"/>
  <c r="T22" i="5" s="1"/>
  <c r="S22" i="6"/>
  <c r="S22" i="5" s="1"/>
  <c r="R22" i="6"/>
  <c r="U21" i="6"/>
  <c r="U21" i="5" s="1"/>
  <c r="T21" i="6"/>
  <c r="T21" i="5" s="1"/>
  <c r="S21" i="6"/>
  <c r="S21" i="5" s="1"/>
  <c r="R21" i="6"/>
  <c r="U20" i="6"/>
  <c r="U20" i="5" s="1"/>
  <c r="T20" i="6"/>
  <c r="T20" i="5" s="1"/>
  <c r="S20" i="6"/>
  <c r="S20" i="5" s="1"/>
  <c r="R20" i="6"/>
  <c r="U19" i="6"/>
  <c r="U19" i="5" s="1"/>
  <c r="T19" i="6"/>
  <c r="T19" i="5" s="1"/>
  <c r="S19" i="6"/>
  <c r="S19" i="5" s="1"/>
  <c r="R19" i="6"/>
  <c r="U18" i="6"/>
  <c r="U18" i="5" s="1"/>
  <c r="T18" i="6"/>
  <c r="T18" i="5" s="1"/>
  <c r="S18" i="6"/>
  <c r="S18" i="5" s="1"/>
  <c r="R18" i="6"/>
  <c r="U17" i="6"/>
  <c r="U17" i="5" s="1"/>
  <c r="T17" i="6"/>
  <c r="T17" i="5" s="1"/>
  <c r="S17" i="6"/>
  <c r="S17" i="5" s="1"/>
  <c r="R17" i="6"/>
  <c r="U16" i="6"/>
  <c r="U16" i="5" s="1"/>
  <c r="T16" i="6"/>
  <c r="T16" i="5" s="1"/>
  <c r="S16" i="6"/>
  <c r="S16" i="5" s="1"/>
  <c r="R16" i="6"/>
  <c r="U15" i="6"/>
  <c r="U15" i="5" s="1"/>
  <c r="T15" i="6"/>
  <c r="T15" i="5" s="1"/>
  <c r="S15" i="6"/>
  <c r="S15" i="5" s="1"/>
  <c r="R15" i="6"/>
  <c r="U14" i="6"/>
  <c r="U14" i="5" s="1"/>
  <c r="T14" i="6"/>
  <c r="T14" i="5" s="1"/>
  <c r="S14" i="6"/>
  <c r="S14" i="5" s="1"/>
  <c r="R14" i="6"/>
  <c r="U13" i="6"/>
  <c r="U13" i="5" s="1"/>
  <c r="T13" i="6"/>
  <c r="T13" i="5" s="1"/>
  <c r="S13" i="6"/>
  <c r="S13" i="5" s="1"/>
  <c r="R13" i="6"/>
  <c r="U12" i="6"/>
  <c r="U12" i="5" s="1"/>
  <c r="T12" i="6"/>
  <c r="T12" i="5" s="1"/>
  <c r="S12" i="6"/>
  <c r="S12" i="5" s="1"/>
  <c r="R12" i="6"/>
  <c r="U11" i="6"/>
  <c r="U11" i="5" s="1"/>
  <c r="T11" i="6"/>
  <c r="T11" i="5" s="1"/>
  <c r="S11" i="6"/>
  <c r="S11" i="5" s="1"/>
  <c r="R11" i="6"/>
  <c r="U10" i="6"/>
  <c r="U10" i="5" s="1"/>
  <c r="T10" i="6"/>
  <c r="T10" i="5" s="1"/>
  <c r="S10" i="6"/>
  <c r="S10" i="5" s="1"/>
  <c r="R10" i="6"/>
  <c r="U9" i="6"/>
  <c r="U9" i="5" s="1"/>
  <c r="T9" i="6"/>
  <c r="T9" i="5" s="1"/>
  <c r="S9" i="6"/>
  <c r="S9" i="5" s="1"/>
  <c r="R9" i="6"/>
  <c r="U8" i="6"/>
  <c r="U8" i="5" s="1"/>
  <c r="T8" i="6"/>
  <c r="T8" i="5" s="1"/>
  <c r="S8" i="6"/>
  <c r="S8" i="5" s="1"/>
  <c r="R8" i="6"/>
  <c r="U7" i="6"/>
  <c r="U7" i="5" s="1"/>
  <c r="T7" i="6"/>
  <c r="T7" i="5" s="1"/>
  <c r="S7" i="6"/>
  <c r="S7" i="5" s="1"/>
  <c r="R7" i="6"/>
  <c r="U6" i="6"/>
  <c r="U6" i="5" s="1"/>
  <c r="T6" i="6"/>
  <c r="T6" i="5" s="1"/>
  <c r="S6" i="6"/>
  <c r="S6" i="5" s="1"/>
  <c r="R6" i="6"/>
  <c r="U5" i="6"/>
  <c r="U5" i="5" s="1"/>
  <c r="T5" i="6"/>
  <c r="T5" i="5" s="1"/>
  <c r="S5" i="6"/>
  <c r="S5" i="5" s="1"/>
  <c r="R5" i="6"/>
  <c r="O25" i="6"/>
  <c r="O25" i="5" s="1"/>
  <c r="N25" i="6"/>
  <c r="N25" i="5" s="1"/>
  <c r="M25" i="6"/>
  <c r="M25" i="5" s="1"/>
  <c r="L25" i="6"/>
  <c r="O24" i="6"/>
  <c r="O24" i="5" s="1"/>
  <c r="N24" i="6"/>
  <c r="N24" i="5" s="1"/>
  <c r="M24" i="6"/>
  <c r="M24" i="5" s="1"/>
  <c r="L24" i="6"/>
  <c r="O23" i="6"/>
  <c r="O23" i="5" s="1"/>
  <c r="N23" i="6"/>
  <c r="N23" i="5" s="1"/>
  <c r="M23" i="6"/>
  <c r="M23" i="5" s="1"/>
  <c r="L23" i="6"/>
  <c r="O22" i="6"/>
  <c r="O22" i="5" s="1"/>
  <c r="N22" i="6"/>
  <c r="N22" i="5" s="1"/>
  <c r="M22" i="6"/>
  <c r="M22" i="5" s="1"/>
  <c r="L22" i="6"/>
  <c r="O21" i="6"/>
  <c r="O21" i="5" s="1"/>
  <c r="N21" i="6"/>
  <c r="N21" i="5" s="1"/>
  <c r="M21" i="6"/>
  <c r="M21" i="5" s="1"/>
  <c r="L21" i="6"/>
  <c r="O20" i="6"/>
  <c r="O20" i="5" s="1"/>
  <c r="N20" i="6"/>
  <c r="N20" i="5" s="1"/>
  <c r="M20" i="6"/>
  <c r="M20" i="5" s="1"/>
  <c r="L20" i="6"/>
  <c r="O19" i="6"/>
  <c r="O19" i="5" s="1"/>
  <c r="N19" i="6"/>
  <c r="N19" i="5" s="1"/>
  <c r="M19" i="6"/>
  <c r="M19" i="5" s="1"/>
  <c r="L19" i="6"/>
  <c r="O18" i="6"/>
  <c r="O18" i="5" s="1"/>
  <c r="N18" i="6"/>
  <c r="N18" i="5" s="1"/>
  <c r="M18" i="6"/>
  <c r="M18" i="5" s="1"/>
  <c r="L18" i="6"/>
  <c r="O17" i="6"/>
  <c r="O17" i="5" s="1"/>
  <c r="N17" i="6"/>
  <c r="N17" i="5" s="1"/>
  <c r="M17" i="6"/>
  <c r="M17" i="5" s="1"/>
  <c r="L17" i="6"/>
  <c r="O16" i="6"/>
  <c r="O16" i="5" s="1"/>
  <c r="N16" i="6"/>
  <c r="N16" i="5" s="1"/>
  <c r="M16" i="6"/>
  <c r="M16" i="5" s="1"/>
  <c r="L16" i="6"/>
  <c r="O15" i="6"/>
  <c r="O15" i="5" s="1"/>
  <c r="N15" i="6"/>
  <c r="N15" i="5" s="1"/>
  <c r="M15" i="6"/>
  <c r="M15" i="5" s="1"/>
  <c r="L15" i="6"/>
  <c r="O14" i="6"/>
  <c r="O14" i="5" s="1"/>
  <c r="N14" i="6"/>
  <c r="N14" i="5" s="1"/>
  <c r="M14" i="6"/>
  <c r="M14" i="5" s="1"/>
  <c r="L14" i="6"/>
  <c r="O13" i="6"/>
  <c r="O13" i="5" s="1"/>
  <c r="N13" i="6"/>
  <c r="N13" i="5" s="1"/>
  <c r="M13" i="6"/>
  <c r="M13" i="5" s="1"/>
  <c r="L13" i="6"/>
  <c r="O12" i="6"/>
  <c r="O12" i="5" s="1"/>
  <c r="N12" i="6"/>
  <c r="N12" i="5" s="1"/>
  <c r="M12" i="6"/>
  <c r="M12" i="5" s="1"/>
  <c r="L12" i="6"/>
  <c r="O11" i="6"/>
  <c r="O11" i="5" s="1"/>
  <c r="N11" i="6"/>
  <c r="N11" i="5" s="1"/>
  <c r="M11" i="6"/>
  <c r="M11" i="5" s="1"/>
  <c r="L11" i="6"/>
  <c r="O10" i="6"/>
  <c r="O10" i="5" s="1"/>
  <c r="N10" i="6"/>
  <c r="N10" i="5" s="1"/>
  <c r="M10" i="6"/>
  <c r="M10" i="5" s="1"/>
  <c r="L10" i="6"/>
  <c r="O9" i="6"/>
  <c r="O9" i="5" s="1"/>
  <c r="N9" i="6"/>
  <c r="N9" i="5" s="1"/>
  <c r="M9" i="6"/>
  <c r="M9" i="5" s="1"/>
  <c r="L9" i="6"/>
  <c r="O8" i="6"/>
  <c r="O8" i="5" s="1"/>
  <c r="N8" i="6"/>
  <c r="N8" i="5" s="1"/>
  <c r="M8" i="6"/>
  <c r="M8" i="5" s="1"/>
  <c r="L8" i="6"/>
  <c r="O7" i="6"/>
  <c r="O7" i="5" s="1"/>
  <c r="N7" i="6"/>
  <c r="N7" i="5" s="1"/>
  <c r="M7" i="6"/>
  <c r="M7" i="5" s="1"/>
  <c r="L7" i="6"/>
  <c r="O6" i="6"/>
  <c r="O6" i="5" s="1"/>
  <c r="N6" i="6"/>
  <c r="N6" i="5" s="1"/>
  <c r="M6" i="6"/>
  <c r="M6" i="5" s="1"/>
  <c r="L6" i="6"/>
  <c r="O5" i="6"/>
  <c r="N5" i="6"/>
  <c r="N5" i="5" s="1"/>
  <c r="M5" i="6"/>
  <c r="M5" i="5" s="1"/>
  <c r="L5" i="6"/>
  <c r="I25" i="6"/>
  <c r="I25" i="5" s="1"/>
  <c r="H25" i="6"/>
  <c r="H25" i="5" s="1"/>
  <c r="G25" i="6"/>
  <c r="G25" i="5" s="1"/>
  <c r="F25" i="6"/>
  <c r="I24" i="6"/>
  <c r="I24" i="5" s="1"/>
  <c r="H24" i="6"/>
  <c r="H24" i="5" s="1"/>
  <c r="G24" i="6"/>
  <c r="G24" i="5" s="1"/>
  <c r="F24" i="6"/>
  <c r="I23" i="6"/>
  <c r="I23" i="5" s="1"/>
  <c r="H23" i="6"/>
  <c r="H23" i="5" s="1"/>
  <c r="G23" i="6"/>
  <c r="G23" i="5" s="1"/>
  <c r="F23" i="6"/>
  <c r="I22" i="6"/>
  <c r="I22" i="5" s="1"/>
  <c r="H22" i="6"/>
  <c r="H22" i="5" s="1"/>
  <c r="G22" i="6"/>
  <c r="G22" i="5" s="1"/>
  <c r="F22" i="6"/>
  <c r="I21" i="6"/>
  <c r="I21" i="5" s="1"/>
  <c r="H21" i="6"/>
  <c r="H21" i="5" s="1"/>
  <c r="G21" i="6"/>
  <c r="G21" i="5" s="1"/>
  <c r="F21" i="6"/>
  <c r="I20" i="6"/>
  <c r="I20" i="5" s="1"/>
  <c r="H20" i="6"/>
  <c r="H20" i="5" s="1"/>
  <c r="G20" i="6"/>
  <c r="G20" i="5" s="1"/>
  <c r="F20" i="6"/>
  <c r="I19" i="6"/>
  <c r="I19" i="5" s="1"/>
  <c r="H19" i="6"/>
  <c r="H19" i="5" s="1"/>
  <c r="G19" i="6"/>
  <c r="G19" i="5" s="1"/>
  <c r="F19" i="6"/>
  <c r="I18" i="6"/>
  <c r="I18" i="5" s="1"/>
  <c r="H18" i="6"/>
  <c r="H18" i="5" s="1"/>
  <c r="G18" i="6"/>
  <c r="G18" i="5" s="1"/>
  <c r="F18" i="6"/>
  <c r="I17" i="6"/>
  <c r="I17" i="5" s="1"/>
  <c r="H17" i="6"/>
  <c r="H17" i="5" s="1"/>
  <c r="G17" i="6"/>
  <c r="G17" i="5" s="1"/>
  <c r="F17" i="6"/>
  <c r="I16" i="6"/>
  <c r="I16" i="5" s="1"/>
  <c r="H16" i="6"/>
  <c r="H16" i="5" s="1"/>
  <c r="G16" i="6"/>
  <c r="G16" i="5" s="1"/>
  <c r="F16" i="6"/>
  <c r="I15" i="6"/>
  <c r="I15" i="5" s="1"/>
  <c r="H15" i="6"/>
  <c r="H15" i="5" s="1"/>
  <c r="G15" i="6"/>
  <c r="G15" i="5" s="1"/>
  <c r="F15" i="6"/>
  <c r="I14" i="6"/>
  <c r="I14" i="5" s="1"/>
  <c r="H14" i="6"/>
  <c r="H14" i="5" s="1"/>
  <c r="G14" i="6"/>
  <c r="G14" i="5" s="1"/>
  <c r="F14" i="6"/>
  <c r="I13" i="6"/>
  <c r="I13" i="5" s="1"/>
  <c r="H13" i="6"/>
  <c r="H13" i="5" s="1"/>
  <c r="G13" i="6"/>
  <c r="G13" i="5" s="1"/>
  <c r="F13" i="6"/>
  <c r="I12" i="6"/>
  <c r="I12" i="5" s="1"/>
  <c r="H12" i="6"/>
  <c r="H12" i="5" s="1"/>
  <c r="G12" i="6"/>
  <c r="G12" i="5" s="1"/>
  <c r="F12" i="6"/>
  <c r="I11" i="6"/>
  <c r="I11" i="5" s="1"/>
  <c r="H11" i="6"/>
  <c r="H11" i="5" s="1"/>
  <c r="G11" i="6"/>
  <c r="G11" i="5" s="1"/>
  <c r="F11" i="6"/>
  <c r="I10" i="6"/>
  <c r="I10" i="5" s="1"/>
  <c r="H10" i="6"/>
  <c r="H10" i="5" s="1"/>
  <c r="G10" i="6"/>
  <c r="G10" i="5" s="1"/>
  <c r="F10" i="6"/>
  <c r="I9" i="6"/>
  <c r="I9" i="5" s="1"/>
  <c r="H9" i="6"/>
  <c r="H9" i="5" s="1"/>
  <c r="G9" i="6"/>
  <c r="G9" i="5" s="1"/>
  <c r="F9" i="6"/>
  <c r="I8" i="6"/>
  <c r="I8" i="5" s="1"/>
  <c r="H8" i="6"/>
  <c r="H8" i="5" s="1"/>
  <c r="G8" i="6"/>
  <c r="G8" i="5" s="1"/>
  <c r="F8" i="6"/>
  <c r="I7" i="6"/>
  <c r="I7" i="5" s="1"/>
  <c r="H7" i="6"/>
  <c r="H7" i="5" s="1"/>
  <c r="G7" i="6"/>
  <c r="G7" i="5" s="1"/>
  <c r="F7" i="6"/>
  <c r="I6" i="6"/>
  <c r="I6" i="5" s="1"/>
  <c r="H6" i="6"/>
  <c r="H6" i="5" s="1"/>
  <c r="G6" i="6"/>
  <c r="G6" i="5" s="1"/>
  <c r="F6" i="6"/>
  <c r="F5" i="6"/>
  <c r="G5" i="6"/>
  <c r="G5" i="5" s="1"/>
  <c r="H5" i="6"/>
  <c r="H5" i="5" s="1"/>
  <c r="I5" i="6"/>
  <c r="I5" i="5" s="1"/>
  <c r="AM25" i="7"/>
  <c r="AK25" i="7"/>
  <c r="AJ25" i="7"/>
  <c r="AI25" i="7"/>
  <c r="AI25" i="5" s="1"/>
  <c r="AH25" i="7"/>
  <c r="AH25" i="5" s="1"/>
  <c r="AM24" i="7"/>
  <c r="AK24" i="7"/>
  <c r="AJ24" i="7"/>
  <c r="AI24" i="7"/>
  <c r="AI24" i="5" s="1"/>
  <c r="AH24" i="7"/>
  <c r="AH24" i="5" s="1"/>
  <c r="AM23" i="7"/>
  <c r="AK23" i="7"/>
  <c r="AJ23" i="7"/>
  <c r="AI23" i="7"/>
  <c r="AI23" i="5" s="1"/>
  <c r="AH23" i="7"/>
  <c r="AH23" i="5" s="1"/>
  <c r="AM22" i="7"/>
  <c r="AK22" i="7"/>
  <c r="AJ22" i="7"/>
  <c r="AI22" i="7"/>
  <c r="AI22" i="5" s="1"/>
  <c r="AH22" i="7"/>
  <c r="AH22" i="5" s="1"/>
  <c r="AM21" i="7"/>
  <c r="AK21" i="7"/>
  <c r="AJ21" i="7"/>
  <c r="AI21" i="7"/>
  <c r="AI21" i="5" s="1"/>
  <c r="AH21" i="7"/>
  <c r="AH21" i="5" s="1"/>
  <c r="AM20" i="7"/>
  <c r="AK20" i="7"/>
  <c r="AJ20" i="7"/>
  <c r="AI20" i="7"/>
  <c r="AI20" i="5" s="1"/>
  <c r="AH20" i="7"/>
  <c r="AH20" i="5" s="1"/>
  <c r="AM19" i="7"/>
  <c r="AK19" i="7"/>
  <c r="AJ19" i="7"/>
  <c r="AI19" i="7"/>
  <c r="AI19" i="5" s="1"/>
  <c r="AH19" i="7"/>
  <c r="AH19" i="5" s="1"/>
  <c r="AM18" i="7"/>
  <c r="AK18" i="7"/>
  <c r="AJ18" i="7"/>
  <c r="AI18" i="7"/>
  <c r="AI18" i="5" s="1"/>
  <c r="AH18" i="7"/>
  <c r="AH18" i="5" s="1"/>
  <c r="AM17" i="7"/>
  <c r="AK17" i="7"/>
  <c r="AJ17" i="7"/>
  <c r="AI17" i="7"/>
  <c r="AI17" i="5" s="1"/>
  <c r="AH17" i="7"/>
  <c r="AH17" i="5" s="1"/>
  <c r="AM16" i="7"/>
  <c r="AK16" i="7"/>
  <c r="AJ16" i="7"/>
  <c r="AI16" i="7"/>
  <c r="AI16" i="5" s="1"/>
  <c r="AH16" i="7"/>
  <c r="AH16" i="5" s="1"/>
  <c r="AM15" i="7"/>
  <c r="AK15" i="7"/>
  <c r="AJ15" i="7"/>
  <c r="AI15" i="7"/>
  <c r="AI15" i="5" s="1"/>
  <c r="AH15" i="7"/>
  <c r="AH15" i="5" s="1"/>
  <c r="AM14" i="7"/>
  <c r="AK14" i="7"/>
  <c r="AJ14" i="7"/>
  <c r="AI14" i="7"/>
  <c r="AI14" i="5" s="1"/>
  <c r="AH14" i="7"/>
  <c r="AH14" i="5" s="1"/>
  <c r="AM13" i="7"/>
  <c r="AK13" i="7"/>
  <c r="AJ13" i="7"/>
  <c r="AI13" i="7"/>
  <c r="AI13" i="5" s="1"/>
  <c r="AH13" i="7"/>
  <c r="AH13" i="5" s="1"/>
  <c r="AM12" i="7"/>
  <c r="AK12" i="7"/>
  <c r="AJ12" i="7"/>
  <c r="AI12" i="7"/>
  <c r="AI12" i="5" s="1"/>
  <c r="AH12" i="7"/>
  <c r="AH12" i="5" s="1"/>
  <c r="AM11" i="7"/>
  <c r="AK11" i="7"/>
  <c r="AJ11" i="7"/>
  <c r="AI11" i="7"/>
  <c r="AI11" i="5" s="1"/>
  <c r="AH11" i="7"/>
  <c r="AH11" i="5" s="1"/>
  <c r="AM10" i="7"/>
  <c r="AK10" i="7"/>
  <c r="AJ10" i="7"/>
  <c r="AI10" i="7"/>
  <c r="AI10" i="5" s="1"/>
  <c r="AH10" i="7"/>
  <c r="AH10" i="5" s="1"/>
  <c r="AM9" i="7"/>
  <c r="AM9" i="5" s="1"/>
  <c r="AK9" i="7"/>
  <c r="AJ9" i="7"/>
  <c r="AI9" i="7"/>
  <c r="AI9" i="5" s="1"/>
  <c r="AH9" i="7"/>
  <c r="AH9" i="5" s="1"/>
  <c r="AM8" i="7"/>
  <c r="AK8" i="7"/>
  <c r="AJ8" i="7"/>
  <c r="AI8" i="7"/>
  <c r="AI8" i="5" s="1"/>
  <c r="AH8" i="7"/>
  <c r="AH8" i="5" s="1"/>
  <c r="AM7" i="7"/>
  <c r="AK7" i="7"/>
  <c r="AJ7" i="7"/>
  <c r="AI7" i="7"/>
  <c r="AI7" i="5" s="1"/>
  <c r="AH7" i="7"/>
  <c r="AH7" i="5" s="1"/>
  <c r="AM6" i="7"/>
  <c r="AK6" i="7"/>
  <c r="AJ6" i="7"/>
  <c r="AI6" i="7"/>
  <c r="AI6" i="5" s="1"/>
  <c r="AH6" i="7"/>
  <c r="AH6" i="5" s="1"/>
  <c r="AM5" i="7"/>
  <c r="AK5" i="7"/>
  <c r="AJ5" i="7"/>
  <c r="AI5" i="7"/>
  <c r="AI5" i="5" s="1"/>
  <c r="AH5" i="7"/>
  <c r="AH5" i="5" s="1"/>
  <c r="AG25" i="7"/>
  <c r="AE25" i="7"/>
  <c r="AD25" i="7"/>
  <c r="AC25" i="7"/>
  <c r="AC25" i="5" s="1"/>
  <c r="AB25" i="7"/>
  <c r="AB25" i="5" s="1"/>
  <c r="AG24" i="7"/>
  <c r="AE24" i="7"/>
  <c r="AD24" i="7"/>
  <c r="AC24" i="7"/>
  <c r="AC24" i="5" s="1"/>
  <c r="AB24" i="7"/>
  <c r="AB24" i="5" s="1"/>
  <c r="AG23" i="7"/>
  <c r="AE23" i="7"/>
  <c r="AD23" i="7"/>
  <c r="AC23" i="7"/>
  <c r="AC23" i="5" s="1"/>
  <c r="AB23" i="7"/>
  <c r="AB23" i="5" s="1"/>
  <c r="AG22" i="7"/>
  <c r="AE22" i="7"/>
  <c r="AD22" i="7"/>
  <c r="AC22" i="7"/>
  <c r="AC22" i="5" s="1"/>
  <c r="AB22" i="7"/>
  <c r="AB22" i="5" s="1"/>
  <c r="AG21" i="7"/>
  <c r="AE21" i="7"/>
  <c r="AD21" i="7"/>
  <c r="AC21" i="7"/>
  <c r="AC21" i="5" s="1"/>
  <c r="AB21" i="7"/>
  <c r="AB21" i="5" s="1"/>
  <c r="AG20" i="7"/>
  <c r="AE20" i="7"/>
  <c r="AD20" i="7"/>
  <c r="AC20" i="7"/>
  <c r="AC20" i="5" s="1"/>
  <c r="AB20" i="7"/>
  <c r="AB20" i="5" s="1"/>
  <c r="AG19" i="7"/>
  <c r="AE19" i="7"/>
  <c r="AD19" i="7"/>
  <c r="AC19" i="7"/>
  <c r="AC19" i="5" s="1"/>
  <c r="AB19" i="7"/>
  <c r="AB19" i="5" s="1"/>
  <c r="AG18" i="7"/>
  <c r="AE18" i="7"/>
  <c r="AD18" i="7"/>
  <c r="AC18" i="7"/>
  <c r="AC18" i="5" s="1"/>
  <c r="AB18" i="7"/>
  <c r="AB18" i="5" s="1"/>
  <c r="AG17" i="7"/>
  <c r="AE17" i="7"/>
  <c r="AD17" i="7"/>
  <c r="AC17" i="7"/>
  <c r="AC17" i="5" s="1"/>
  <c r="AB17" i="7"/>
  <c r="AB17" i="5" s="1"/>
  <c r="AG16" i="7"/>
  <c r="AE16" i="7"/>
  <c r="AD16" i="7"/>
  <c r="AC16" i="7"/>
  <c r="AC16" i="5" s="1"/>
  <c r="AB16" i="7"/>
  <c r="AB16" i="5" s="1"/>
  <c r="AG15" i="7"/>
  <c r="AE15" i="7"/>
  <c r="AD15" i="7"/>
  <c r="AC15" i="7"/>
  <c r="AC15" i="5" s="1"/>
  <c r="AB15" i="7"/>
  <c r="AB15" i="5" s="1"/>
  <c r="AG14" i="7"/>
  <c r="AE14" i="7"/>
  <c r="AD14" i="7"/>
  <c r="AC14" i="7"/>
  <c r="AC14" i="5" s="1"/>
  <c r="AB14" i="7"/>
  <c r="AB14" i="5" s="1"/>
  <c r="AG13" i="7"/>
  <c r="AE13" i="7"/>
  <c r="AD13" i="7"/>
  <c r="AC13" i="7"/>
  <c r="AC13" i="5" s="1"/>
  <c r="AB13" i="7"/>
  <c r="AB13" i="5" s="1"/>
  <c r="AG12" i="7"/>
  <c r="AE12" i="7"/>
  <c r="AD12" i="7"/>
  <c r="AC12" i="7"/>
  <c r="AC12" i="5" s="1"/>
  <c r="AB12" i="7"/>
  <c r="AB12" i="5" s="1"/>
  <c r="AG11" i="7"/>
  <c r="AE11" i="7"/>
  <c r="AD11" i="7"/>
  <c r="AC11" i="7"/>
  <c r="AC11" i="5" s="1"/>
  <c r="AB11" i="7"/>
  <c r="AB11" i="5" s="1"/>
  <c r="AG10" i="7"/>
  <c r="AE10" i="7"/>
  <c r="AD10" i="7"/>
  <c r="AC10" i="7"/>
  <c r="AC10" i="5" s="1"/>
  <c r="AB10" i="7"/>
  <c r="AB10" i="5" s="1"/>
  <c r="AG9" i="7"/>
  <c r="AE9" i="7"/>
  <c r="AD9" i="7"/>
  <c r="AC9" i="7"/>
  <c r="AC9" i="5" s="1"/>
  <c r="AB9" i="7"/>
  <c r="AB9" i="5" s="1"/>
  <c r="AG8" i="7"/>
  <c r="AE8" i="7"/>
  <c r="AD8" i="7"/>
  <c r="AC8" i="7"/>
  <c r="AC8" i="5" s="1"/>
  <c r="AB8" i="7"/>
  <c r="AB8" i="5" s="1"/>
  <c r="AG7" i="7"/>
  <c r="AE7" i="7"/>
  <c r="AD7" i="7"/>
  <c r="AC7" i="7"/>
  <c r="AC7" i="5" s="1"/>
  <c r="AB7" i="7"/>
  <c r="AB7" i="5" s="1"/>
  <c r="AG6" i="7"/>
  <c r="AE6" i="7"/>
  <c r="AD6" i="7"/>
  <c r="AC6" i="7"/>
  <c r="AC6" i="5" s="1"/>
  <c r="AB6" i="7"/>
  <c r="AB6" i="5" s="1"/>
  <c r="AG5" i="7"/>
  <c r="AE5" i="7"/>
  <c r="AD5" i="7"/>
  <c r="AC5" i="7"/>
  <c r="AC5" i="5" s="1"/>
  <c r="AB5" i="7"/>
  <c r="AB5" i="5" s="1"/>
  <c r="AA25" i="7"/>
  <c r="Y25" i="7"/>
  <c r="X25" i="7"/>
  <c r="W25" i="7"/>
  <c r="W25" i="5" s="1"/>
  <c r="V25" i="7"/>
  <c r="V25" i="5" s="1"/>
  <c r="AA24" i="7"/>
  <c r="Y24" i="7"/>
  <c r="X24" i="7"/>
  <c r="W24" i="7"/>
  <c r="W24" i="5" s="1"/>
  <c r="V24" i="7"/>
  <c r="V24" i="5" s="1"/>
  <c r="AA23" i="7"/>
  <c r="Y23" i="7"/>
  <c r="X23" i="7"/>
  <c r="W23" i="7"/>
  <c r="W23" i="5" s="1"/>
  <c r="V23" i="7"/>
  <c r="V23" i="5" s="1"/>
  <c r="AA22" i="7"/>
  <c r="Y22" i="7"/>
  <c r="X22" i="7"/>
  <c r="W22" i="7"/>
  <c r="W22" i="5" s="1"/>
  <c r="V22" i="7"/>
  <c r="V22" i="5" s="1"/>
  <c r="AA21" i="7"/>
  <c r="Y21" i="7"/>
  <c r="X21" i="7"/>
  <c r="W21" i="7"/>
  <c r="W21" i="5" s="1"/>
  <c r="V21" i="7"/>
  <c r="V21" i="5" s="1"/>
  <c r="AA20" i="7"/>
  <c r="Y20" i="7"/>
  <c r="X20" i="7"/>
  <c r="W20" i="7"/>
  <c r="W20" i="5" s="1"/>
  <c r="V20" i="7"/>
  <c r="V20" i="5" s="1"/>
  <c r="AA19" i="7"/>
  <c r="Y19" i="7"/>
  <c r="X19" i="7"/>
  <c r="W19" i="7"/>
  <c r="W19" i="5" s="1"/>
  <c r="V19" i="7"/>
  <c r="V19" i="5" s="1"/>
  <c r="AA18" i="7"/>
  <c r="Y18" i="7"/>
  <c r="X18" i="7"/>
  <c r="W18" i="7"/>
  <c r="W18" i="5" s="1"/>
  <c r="V18" i="7"/>
  <c r="V18" i="5" s="1"/>
  <c r="AA17" i="7"/>
  <c r="Y17" i="7"/>
  <c r="X17" i="7"/>
  <c r="W17" i="7"/>
  <c r="W17" i="5" s="1"/>
  <c r="V17" i="7"/>
  <c r="V17" i="5" s="1"/>
  <c r="AA16" i="7"/>
  <c r="Y16" i="7"/>
  <c r="X16" i="7"/>
  <c r="W16" i="7"/>
  <c r="W16" i="5" s="1"/>
  <c r="V16" i="7"/>
  <c r="V16" i="5" s="1"/>
  <c r="AA15" i="7"/>
  <c r="Y15" i="7"/>
  <c r="X15" i="7"/>
  <c r="W15" i="7"/>
  <c r="W15" i="5" s="1"/>
  <c r="V15" i="7"/>
  <c r="V15" i="5" s="1"/>
  <c r="AA14" i="7"/>
  <c r="Y14" i="7"/>
  <c r="X14" i="7"/>
  <c r="W14" i="7"/>
  <c r="W14" i="5" s="1"/>
  <c r="V14" i="7"/>
  <c r="V14" i="5" s="1"/>
  <c r="AA13" i="7"/>
  <c r="Y13" i="7"/>
  <c r="X13" i="7"/>
  <c r="W13" i="7"/>
  <c r="W13" i="5" s="1"/>
  <c r="V13" i="7"/>
  <c r="V13" i="5" s="1"/>
  <c r="AA12" i="7"/>
  <c r="Y12" i="7"/>
  <c r="X12" i="7"/>
  <c r="W12" i="7"/>
  <c r="W12" i="5" s="1"/>
  <c r="V12" i="7"/>
  <c r="V12" i="5" s="1"/>
  <c r="AA11" i="7"/>
  <c r="Y11" i="7"/>
  <c r="X11" i="7"/>
  <c r="W11" i="7"/>
  <c r="W11" i="5" s="1"/>
  <c r="V11" i="7"/>
  <c r="V11" i="5" s="1"/>
  <c r="AA10" i="7"/>
  <c r="Y10" i="7"/>
  <c r="X10" i="7"/>
  <c r="W10" i="7"/>
  <c r="W10" i="5" s="1"/>
  <c r="V10" i="7"/>
  <c r="V10" i="5" s="1"/>
  <c r="AA9" i="7"/>
  <c r="Y9" i="7"/>
  <c r="X9" i="7"/>
  <c r="W9" i="7"/>
  <c r="V9" i="7"/>
  <c r="V9" i="5" s="1"/>
  <c r="AA8" i="7"/>
  <c r="Y8" i="7"/>
  <c r="X8" i="7"/>
  <c r="W8" i="7"/>
  <c r="W8" i="5" s="1"/>
  <c r="V8" i="7"/>
  <c r="V8" i="5" s="1"/>
  <c r="AA7" i="7"/>
  <c r="Y7" i="7"/>
  <c r="X7" i="7"/>
  <c r="W7" i="7"/>
  <c r="W7" i="5" s="1"/>
  <c r="V7" i="7"/>
  <c r="V7" i="5" s="1"/>
  <c r="AA6" i="7"/>
  <c r="Y6" i="7"/>
  <c r="X6" i="7"/>
  <c r="W6" i="7"/>
  <c r="W6" i="5" s="1"/>
  <c r="V6" i="7"/>
  <c r="V6" i="5" s="1"/>
  <c r="AA5" i="7"/>
  <c r="Y5" i="7"/>
  <c r="X5" i="7"/>
  <c r="W5" i="7"/>
  <c r="W5" i="5" s="1"/>
  <c r="V5" i="7"/>
  <c r="V5" i="5" s="1"/>
  <c r="R25" i="7"/>
  <c r="Q25" i="7"/>
  <c r="Q25" i="5" s="1"/>
  <c r="P25" i="7"/>
  <c r="P25" i="5" s="1"/>
  <c r="R24" i="7"/>
  <c r="Q24" i="7"/>
  <c r="Q24" i="5" s="1"/>
  <c r="P24" i="7"/>
  <c r="P24" i="5" s="1"/>
  <c r="R23" i="7"/>
  <c r="Q23" i="7"/>
  <c r="Q23" i="5" s="1"/>
  <c r="P23" i="7"/>
  <c r="P23" i="5" s="1"/>
  <c r="R22" i="7"/>
  <c r="Q22" i="7"/>
  <c r="Q22" i="5" s="1"/>
  <c r="P22" i="7"/>
  <c r="P22" i="5" s="1"/>
  <c r="R21" i="7"/>
  <c r="Q21" i="7"/>
  <c r="Q21" i="5" s="1"/>
  <c r="P21" i="7"/>
  <c r="P21" i="5" s="1"/>
  <c r="R20" i="7"/>
  <c r="Q20" i="7"/>
  <c r="Q20" i="5" s="1"/>
  <c r="P20" i="7"/>
  <c r="P20" i="5" s="1"/>
  <c r="R19" i="7"/>
  <c r="Q19" i="7"/>
  <c r="Q19" i="5" s="1"/>
  <c r="P19" i="7"/>
  <c r="P19" i="5" s="1"/>
  <c r="R18" i="7"/>
  <c r="Q18" i="7"/>
  <c r="Q18" i="5" s="1"/>
  <c r="P18" i="7"/>
  <c r="P18" i="5" s="1"/>
  <c r="R17" i="7"/>
  <c r="Q17" i="7"/>
  <c r="Q17" i="5" s="1"/>
  <c r="P17" i="7"/>
  <c r="P17" i="5" s="1"/>
  <c r="R16" i="7"/>
  <c r="Q16" i="7"/>
  <c r="Q16" i="5" s="1"/>
  <c r="P16" i="7"/>
  <c r="P16" i="5" s="1"/>
  <c r="R15" i="7"/>
  <c r="Q15" i="7"/>
  <c r="Q15" i="5" s="1"/>
  <c r="P15" i="7"/>
  <c r="P15" i="5" s="1"/>
  <c r="R14" i="7"/>
  <c r="Q14" i="7"/>
  <c r="Q14" i="5" s="1"/>
  <c r="P14" i="7"/>
  <c r="P14" i="5" s="1"/>
  <c r="R13" i="7"/>
  <c r="Q13" i="7"/>
  <c r="Q13" i="5" s="1"/>
  <c r="P13" i="7"/>
  <c r="P13" i="5" s="1"/>
  <c r="R12" i="7"/>
  <c r="Q12" i="7"/>
  <c r="Q12" i="5" s="1"/>
  <c r="P12" i="7"/>
  <c r="P12" i="5" s="1"/>
  <c r="R11" i="7"/>
  <c r="Q11" i="7"/>
  <c r="Q11" i="5" s="1"/>
  <c r="P11" i="7"/>
  <c r="P11" i="5" s="1"/>
  <c r="R10" i="7"/>
  <c r="Q10" i="7"/>
  <c r="Q10" i="5" s="1"/>
  <c r="P10" i="7"/>
  <c r="P10" i="5" s="1"/>
  <c r="R9" i="7"/>
  <c r="Q9" i="7"/>
  <c r="Q9" i="5" s="1"/>
  <c r="P9" i="7"/>
  <c r="P9" i="5" s="1"/>
  <c r="R8" i="7"/>
  <c r="Q8" i="7"/>
  <c r="Q8" i="5" s="1"/>
  <c r="P8" i="7"/>
  <c r="P8" i="5" s="1"/>
  <c r="R7" i="7"/>
  <c r="Q7" i="7"/>
  <c r="Q7" i="5" s="1"/>
  <c r="P7" i="7"/>
  <c r="P7" i="5" s="1"/>
  <c r="R6" i="7"/>
  <c r="Q6" i="7"/>
  <c r="Q6" i="5" s="1"/>
  <c r="P6" i="7"/>
  <c r="P6" i="5" s="1"/>
  <c r="R5" i="7"/>
  <c r="Q5" i="7"/>
  <c r="Q5" i="5" s="1"/>
  <c r="P5" i="7"/>
  <c r="P5" i="5" s="1"/>
  <c r="L25" i="7"/>
  <c r="K25" i="7"/>
  <c r="K25" i="5" s="1"/>
  <c r="J25" i="7"/>
  <c r="J25" i="5" s="1"/>
  <c r="L24" i="7"/>
  <c r="K24" i="7"/>
  <c r="K24" i="5" s="1"/>
  <c r="J24" i="7"/>
  <c r="J24" i="5" s="1"/>
  <c r="L23" i="7"/>
  <c r="K23" i="7"/>
  <c r="K23" i="5" s="1"/>
  <c r="J23" i="7"/>
  <c r="J23" i="5" s="1"/>
  <c r="L22" i="7"/>
  <c r="K22" i="7"/>
  <c r="K22" i="5" s="1"/>
  <c r="J22" i="7"/>
  <c r="J22" i="5" s="1"/>
  <c r="L21" i="7"/>
  <c r="K21" i="7"/>
  <c r="K21" i="5" s="1"/>
  <c r="J21" i="7"/>
  <c r="J21" i="5" s="1"/>
  <c r="L20" i="7"/>
  <c r="K20" i="7"/>
  <c r="K20" i="5" s="1"/>
  <c r="J20" i="7"/>
  <c r="J20" i="5" s="1"/>
  <c r="L19" i="7"/>
  <c r="K19" i="7"/>
  <c r="K19" i="5" s="1"/>
  <c r="J19" i="7"/>
  <c r="J19" i="5" s="1"/>
  <c r="L18" i="7"/>
  <c r="K18" i="7"/>
  <c r="K18" i="5" s="1"/>
  <c r="J18" i="7"/>
  <c r="J18" i="5" s="1"/>
  <c r="L17" i="7"/>
  <c r="K17" i="7"/>
  <c r="K17" i="5" s="1"/>
  <c r="J17" i="7"/>
  <c r="J17" i="5" s="1"/>
  <c r="L16" i="7"/>
  <c r="K16" i="7"/>
  <c r="K16" i="5" s="1"/>
  <c r="J16" i="7"/>
  <c r="J16" i="5" s="1"/>
  <c r="L15" i="7"/>
  <c r="K15" i="7"/>
  <c r="K15" i="5" s="1"/>
  <c r="J15" i="7"/>
  <c r="J15" i="5" s="1"/>
  <c r="L14" i="7"/>
  <c r="K14" i="7"/>
  <c r="K14" i="5" s="1"/>
  <c r="J14" i="7"/>
  <c r="J14" i="5" s="1"/>
  <c r="L13" i="7"/>
  <c r="K13" i="7"/>
  <c r="K13" i="5" s="1"/>
  <c r="J13" i="7"/>
  <c r="J13" i="5" s="1"/>
  <c r="L12" i="7"/>
  <c r="K12" i="7"/>
  <c r="K12" i="5" s="1"/>
  <c r="J12" i="7"/>
  <c r="J12" i="5" s="1"/>
  <c r="L11" i="7"/>
  <c r="K11" i="7"/>
  <c r="K11" i="5" s="1"/>
  <c r="J11" i="7"/>
  <c r="J11" i="5" s="1"/>
  <c r="L10" i="7"/>
  <c r="K10" i="7"/>
  <c r="K10" i="5" s="1"/>
  <c r="J10" i="7"/>
  <c r="J10" i="5" s="1"/>
  <c r="L9" i="7"/>
  <c r="K9" i="7"/>
  <c r="K9" i="5" s="1"/>
  <c r="J9" i="7"/>
  <c r="J9" i="5" s="1"/>
  <c r="L8" i="7"/>
  <c r="K8" i="7"/>
  <c r="K8" i="5" s="1"/>
  <c r="J8" i="7"/>
  <c r="J8" i="5" s="1"/>
  <c r="L7" i="7"/>
  <c r="K7" i="7"/>
  <c r="K7" i="5" s="1"/>
  <c r="J7" i="7"/>
  <c r="J7" i="5" s="1"/>
  <c r="L6" i="7"/>
  <c r="K6" i="7"/>
  <c r="K6" i="5" s="1"/>
  <c r="J6" i="7"/>
  <c r="J6" i="5" s="1"/>
  <c r="L5" i="7"/>
  <c r="J5" i="7"/>
  <c r="J5" i="5" s="1"/>
  <c r="K5" i="7"/>
  <c r="K5" i="5" s="1"/>
  <c r="F25" i="7"/>
  <c r="E25" i="7"/>
  <c r="E25" i="5" s="1"/>
  <c r="D25" i="7"/>
  <c r="D25" i="5" s="1"/>
  <c r="F24" i="7"/>
  <c r="E24" i="7"/>
  <c r="E24" i="5" s="1"/>
  <c r="D24" i="7"/>
  <c r="D24" i="5" s="1"/>
  <c r="F23" i="7"/>
  <c r="E23" i="7"/>
  <c r="E23" i="5" s="1"/>
  <c r="D23" i="7"/>
  <c r="D23" i="5" s="1"/>
  <c r="F22" i="7"/>
  <c r="E22" i="7"/>
  <c r="E22" i="5" s="1"/>
  <c r="D22" i="7"/>
  <c r="D22" i="5" s="1"/>
  <c r="F21" i="7"/>
  <c r="E21" i="7"/>
  <c r="E21" i="5" s="1"/>
  <c r="D21" i="7"/>
  <c r="D21" i="5" s="1"/>
  <c r="F20" i="7"/>
  <c r="E20" i="7"/>
  <c r="E20" i="5" s="1"/>
  <c r="D20" i="7"/>
  <c r="D20" i="5" s="1"/>
  <c r="F19" i="7"/>
  <c r="F19" i="5" s="1"/>
  <c r="E19" i="7"/>
  <c r="E19" i="5" s="1"/>
  <c r="D19" i="7"/>
  <c r="D19" i="5" s="1"/>
  <c r="F18" i="7"/>
  <c r="E18" i="7"/>
  <c r="E18" i="5" s="1"/>
  <c r="D18" i="7"/>
  <c r="D18" i="5" s="1"/>
  <c r="F17" i="7"/>
  <c r="E17" i="7"/>
  <c r="E17" i="5" s="1"/>
  <c r="D17" i="7"/>
  <c r="D17" i="5" s="1"/>
  <c r="F16" i="7"/>
  <c r="E16" i="7"/>
  <c r="E16" i="5" s="1"/>
  <c r="D16" i="7"/>
  <c r="D16" i="5" s="1"/>
  <c r="F15" i="7"/>
  <c r="E15" i="7"/>
  <c r="E15" i="5" s="1"/>
  <c r="D15" i="7"/>
  <c r="D15" i="5" s="1"/>
  <c r="F14" i="7"/>
  <c r="E14" i="7"/>
  <c r="E14" i="5" s="1"/>
  <c r="D14" i="7"/>
  <c r="D14" i="5" s="1"/>
  <c r="F13" i="7"/>
  <c r="E13" i="7"/>
  <c r="E13" i="5" s="1"/>
  <c r="D13" i="7"/>
  <c r="D13" i="5" s="1"/>
  <c r="F12" i="7"/>
  <c r="E12" i="7"/>
  <c r="E12" i="5" s="1"/>
  <c r="D12" i="7"/>
  <c r="D12" i="5" s="1"/>
  <c r="F11" i="7"/>
  <c r="F11" i="5" s="1"/>
  <c r="E11" i="7"/>
  <c r="E11" i="5" s="1"/>
  <c r="D11" i="7"/>
  <c r="D11" i="5" s="1"/>
  <c r="F10" i="7"/>
  <c r="E10" i="7"/>
  <c r="E10" i="5" s="1"/>
  <c r="D10" i="7"/>
  <c r="D10" i="5" s="1"/>
  <c r="F9" i="7"/>
  <c r="E9" i="7"/>
  <c r="E9" i="5" s="1"/>
  <c r="D9" i="7"/>
  <c r="D9" i="5" s="1"/>
  <c r="F8" i="7"/>
  <c r="E8" i="7"/>
  <c r="E8" i="5" s="1"/>
  <c r="D8" i="7"/>
  <c r="D8" i="5" s="1"/>
  <c r="F7" i="7"/>
  <c r="F7" i="5" s="1"/>
  <c r="E7" i="7"/>
  <c r="E7" i="5" s="1"/>
  <c r="D7" i="7"/>
  <c r="D7" i="5" s="1"/>
  <c r="F6" i="7"/>
  <c r="E6" i="7"/>
  <c r="E6" i="5" s="1"/>
  <c r="D6" i="7"/>
  <c r="D6" i="5" s="1"/>
  <c r="F5" i="7"/>
  <c r="E5" i="7"/>
  <c r="E5" i="5" s="1"/>
  <c r="D5" i="7"/>
  <c r="D5" i="5" s="1"/>
  <c r="AA10" i="5" l="1"/>
  <c r="AA16" i="5"/>
  <c r="F5" i="5"/>
  <c r="X26" i="6"/>
  <c r="AK5" i="5"/>
  <c r="AE6" i="5"/>
  <c r="AG26" i="6"/>
  <c r="N26" i="6"/>
  <c r="N26" i="5" s="1"/>
  <c r="AA18" i="5"/>
  <c r="AA24" i="5"/>
  <c r="AM6" i="5"/>
  <c r="AD7" i="5"/>
  <c r="Y7" i="5"/>
  <c r="M28" i="8"/>
  <c r="M26" i="8"/>
  <c r="Y16" i="8"/>
  <c r="G14" i="8"/>
  <c r="M12" i="8"/>
  <c r="S15" i="8"/>
  <c r="R12" i="5"/>
  <c r="R20" i="5"/>
  <c r="AD6" i="5"/>
  <c r="AE9" i="8" s="1"/>
  <c r="M16" i="8"/>
  <c r="S11" i="8"/>
  <c r="G22" i="8"/>
  <c r="R16" i="5"/>
  <c r="S19" i="8" s="1"/>
  <c r="R24" i="5"/>
  <c r="S27" i="8" s="1"/>
  <c r="Y6" i="5"/>
  <c r="Y14" i="5"/>
  <c r="Y22" i="5"/>
  <c r="AE9" i="5"/>
  <c r="AE17" i="5"/>
  <c r="AE25" i="5"/>
  <c r="AK12" i="5"/>
  <c r="AK20" i="5"/>
  <c r="G10" i="8"/>
  <c r="AL26" i="6"/>
  <c r="AL26" i="5" s="1"/>
  <c r="AL5" i="5"/>
  <c r="R6" i="5"/>
  <c r="S9" i="8" s="1"/>
  <c r="AK28" i="8"/>
  <c r="AA6" i="5"/>
  <c r="AA12" i="5"/>
  <c r="AA14" i="5"/>
  <c r="AA20" i="5"/>
  <c r="AA22" i="5"/>
  <c r="AG7" i="5"/>
  <c r="AG9" i="5"/>
  <c r="AM26" i="6"/>
  <c r="AM7" i="5"/>
  <c r="AM15" i="5"/>
  <c r="AM23" i="5"/>
  <c r="R26" i="6"/>
  <c r="R7" i="5"/>
  <c r="S10" i="8" s="1"/>
  <c r="AD26" i="6"/>
  <c r="AD11" i="5"/>
  <c r="AD15" i="5"/>
  <c r="AD19" i="5"/>
  <c r="AD23" i="5"/>
  <c r="AJ6" i="5"/>
  <c r="AJ8" i="5"/>
  <c r="AK11" i="8" s="1"/>
  <c r="AF26" i="6"/>
  <c r="AF26" i="5" s="1"/>
  <c r="F6" i="5"/>
  <c r="F8" i="5"/>
  <c r="L5" i="5"/>
  <c r="L7" i="5"/>
  <c r="R8" i="5"/>
  <c r="R10" i="5"/>
  <c r="S13" i="8" s="1"/>
  <c r="R14" i="5"/>
  <c r="S17" i="8" s="1"/>
  <c r="R18" i="5"/>
  <c r="R22" i="5"/>
  <c r="S25" i="8" s="1"/>
  <c r="X7" i="5"/>
  <c r="Y10" i="8" s="1"/>
  <c r="X9" i="5"/>
  <c r="AJ5" i="5"/>
  <c r="AJ7" i="5"/>
  <c r="S26" i="6"/>
  <c r="Y26" i="6"/>
  <c r="Y9" i="5"/>
  <c r="AK7" i="5"/>
  <c r="O26" i="6"/>
  <c r="AA5" i="5"/>
  <c r="AA7" i="5"/>
  <c r="AG6" i="5"/>
  <c r="AM11" i="5"/>
  <c r="AM13" i="5"/>
  <c r="AM17" i="5"/>
  <c r="AM19" i="5"/>
  <c r="AM21" i="5"/>
  <c r="AM25" i="5"/>
  <c r="F9" i="5"/>
  <c r="G12" i="8" s="1"/>
  <c r="F13" i="5"/>
  <c r="G16" i="8" s="1"/>
  <c r="F15" i="5"/>
  <c r="G18" i="8" s="1"/>
  <c r="F17" i="5"/>
  <c r="G20" i="8" s="1"/>
  <c r="F21" i="5"/>
  <c r="G24" i="8" s="1"/>
  <c r="F23" i="5"/>
  <c r="G26" i="8" s="1"/>
  <c r="F25" i="5"/>
  <c r="G28" i="8" s="1"/>
  <c r="L6" i="5"/>
  <c r="M9" i="8" s="1"/>
  <c r="L8" i="5"/>
  <c r="M11" i="8" s="1"/>
  <c r="L10" i="5"/>
  <c r="M13" i="8" s="1"/>
  <c r="X6" i="5"/>
  <c r="AD9" i="5"/>
  <c r="AD17" i="5"/>
  <c r="AD25" i="5"/>
  <c r="Y8" i="5"/>
  <c r="Y18" i="5"/>
  <c r="Y20" i="5"/>
  <c r="Y24" i="5"/>
  <c r="AE7" i="5"/>
  <c r="AE11" i="5"/>
  <c r="AE14" i="8" s="1"/>
  <c r="AE13" i="5"/>
  <c r="AE19" i="5"/>
  <c r="AE21" i="5"/>
  <c r="AE23" i="5"/>
  <c r="AK6" i="5"/>
  <c r="AK8" i="5"/>
  <c r="AK10" i="5"/>
  <c r="AK14" i="5"/>
  <c r="AK16" i="5"/>
  <c r="AK18" i="5"/>
  <c r="AK22" i="5"/>
  <c r="AK24" i="5"/>
  <c r="Y10" i="5"/>
  <c r="Y12" i="5"/>
  <c r="Y16" i="5"/>
  <c r="AE26" i="6"/>
  <c r="AE5" i="5"/>
  <c r="AE15" i="5"/>
  <c r="L26" i="6"/>
  <c r="T26" i="6"/>
  <c r="T26" i="5" s="1"/>
  <c r="AJ26" i="6"/>
  <c r="O5" i="5"/>
  <c r="AM5" i="5"/>
  <c r="AG11" i="5"/>
  <c r="AG13" i="5"/>
  <c r="AG15" i="5"/>
  <c r="AG17" i="5"/>
  <c r="AG19" i="5"/>
  <c r="AG21" i="5"/>
  <c r="AG23" i="5"/>
  <c r="AG25" i="5"/>
  <c r="AM8" i="5"/>
  <c r="AM10" i="5"/>
  <c r="AM12" i="5"/>
  <c r="AM14" i="5"/>
  <c r="AM16" i="5"/>
  <c r="AM18" i="5"/>
  <c r="AM20" i="5"/>
  <c r="AM22" i="5"/>
  <c r="AM24" i="5"/>
  <c r="M26" i="6"/>
  <c r="U26" i="6"/>
  <c r="AK26" i="6"/>
  <c r="X5" i="5"/>
  <c r="AF5" i="5"/>
  <c r="F10" i="5"/>
  <c r="G13" i="8" s="1"/>
  <c r="F12" i="5"/>
  <c r="G15" i="8" s="1"/>
  <c r="F14" i="5"/>
  <c r="F16" i="5"/>
  <c r="F18" i="5"/>
  <c r="F20" i="5"/>
  <c r="F22" i="5"/>
  <c r="G25" i="8" s="1"/>
  <c r="F24" i="5"/>
  <c r="G27" i="8" s="1"/>
  <c r="L9" i="5"/>
  <c r="L11" i="5"/>
  <c r="L13" i="5"/>
  <c r="L15" i="5"/>
  <c r="M18" i="8" s="1"/>
  <c r="L17" i="5"/>
  <c r="L19" i="5"/>
  <c r="L21" i="5"/>
  <c r="M24" i="8" s="1"/>
  <c r="L23" i="5"/>
  <c r="L25" i="5"/>
  <c r="X11" i="5"/>
  <c r="X13" i="5"/>
  <c r="X15" i="5"/>
  <c r="X17" i="5"/>
  <c r="X19" i="5"/>
  <c r="X21" i="5"/>
  <c r="X23" i="5"/>
  <c r="X25" i="5"/>
  <c r="Y28" i="8" s="1"/>
  <c r="AD8" i="5"/>
  <c r="AE11" i="8" s="1"/>
  <c r="AD10" i="5"/>
  <c r="AD12" i="5"/>
  <c r="AD14" i="5"/>
  <c r="AD16" i="5"/>
  <c r="AD18" i="5"/>
  <c r="AD20" i="5"/>
  <c r="AD22" i="5"/>
  <c r="AD24" i="5"/>
  <c r="AJ9" i="5"/>
  <c r="AJ11" i="5"/>
  <c r="AJ13" i="5"/>
  <c r="AJ15" i="5"/>
  <c r="AJ17" i="5"/>
  <c r="AJ19" i="5"/>
  <c r="AJ21" i="5"/>
  <c r="AJ23" i="5"/>
  <c r="AJ25" i="5"/>
  <c r="Y5" i="5"/>
  <c r="AG5" i="5"/>
  <c r="Y11" i="5"/>
  <c r="Y13" i="5"/>
  <c r="Y15" i="5"/>
  <c r="Y17" i="5"/>
  <c r="Y19" i="5"/>
  <c r="Y21" i="5"/>
  <c r="Y23" i="5"/>
  <c r="Y25" i="5"/>
  <c r="AE8" i="5"/>
  <c r="AE10" i="5"/>
  <c r="AE12" i="5"/>
  <c r="AE14" i="5"/>
  <c r="AE16" i="5"/>
  <c r="AE18" i="5"/>
  <c r="AE21" i="8" s="1"/>
  <c r="AE20" i="5"/>
  <c r="AE22" i="5"/>
  <c r="AE25" i="8" s="1"/>
  <c r="AE24" i="5"/>
  <c r="AK9" i="5"/>
  <c r="AK11" i="5"/>
  <c r="AK13" i="5"/>
  <c r="AK15" i="5"/>
  <c r="AK17" i="5"/>
  <c r="AK19" i="5"/>
  <c r="AK21" i="5"/>
  <c r="AK23" i="5"/>
  <c r="AK25" i="5"/>
  <c r="R5" i="5"/>
  <c r="Z5" i="5"/>
  <c r="AA9" i="5"/>
  <c r="AA11" i="5"/>
  <c r="AA13" i="5"/>
  <c r="AA15" i="5"/>
  <c r="AA17" i="5"/>
  <c r="AA19" i="5"/>
  <c r="AA21" i="5"/>
  <c r="AA23" i="5"/>
  <c r="AA25" i="5"/>
  <c r="AG8" i="5"/>
  <c r="AG10" i="5"/>
  <c r="AG12" i="5"/>
  <c r="AG14" i="5"/>
  <c r="AG16" i="5"/>
  <c r="AG18" i="5"/>
  <c r="AG20" i="5"/>
  <c r="AG22" i="5"/>
  <c r="AG24" i="5"/>
  <c r="L12" i="5"/>
  <c r="L14" i="5"/>
  <c r="M17" i="8" s="1"/>
  <c r="L16" i="5"/>
  <c r="L18" i="5"/>
  <c r="L20" i="5"/>
  <c r="M23" i="8" s="1"/>
  <c r="L22" i="5"/>
  <c r="L24" i="5"/>
  <c r="R9" i="5"/>
  <c r="S12" i="8" s="1"/>
  <c r="R11" i="5"/>
  <c r="S14" i="8" s="1"/>
  <c r="R13" i="5"/>
  <c r="S16" i="8" s="1"/>
  <c r="R15" i="5"/>
  <c r="S18" i="8" s="1"/>
  <c r="R17" i="5"/>
  <c r="S20" i="8" s="1"/>
  <c r="R19" i="5"/>
  <c r="S22" i="8" s="1"/>
  <c r="R21" i="5"/>
  <c r="S24" i="8" s="1"/>
  <c r="R23" i="5"/>
  <c r="S26" i="8" s="1"/>
  <c r="R25" i="5"/>
  <c r="S28" i="8" s="1"/>
  <c r="X8" i="5"/>
  <c r="X10" i="5"/>
  <c r="Y13" i="8" s="1"/>
  <c r="X12" i="5"/>
  <c r="X14" i="5"/>
  <c r="Y17" i="8" s="1"/>
  <c r="X16" i="5"/>
  <c r="Y19" i="8" s="1"/>
  <c r="X18" i="5"/>
  <c r="X20" i="5"/>
  <c r="X22" i="5"/>
  <c r="X24" i="5"/>
  <c r="AJ10" i="5"/>
  <c r="AJ12" i="5"/>
  <c r="AJ14" i="5"/>
  <c r="AJ16" i="5"/>
  <c r="AJ18" i="5"/>
  <c r="AJ20" i="5"/>
  <c r="AJ22" i="5"/>
  <c r="AK25" i="8" s="1"/>
  <c r="AJ24" i="5"/>
  <c r="FP30" i="27"/>
  <c r="EN30" i="27"/>
  <c r="DL30" i="27"/>
  <c r="CJ30" i="27"/>
  <c r="BH30" i="27"/>
  <c r="AF30" i="27"/>
  <c r="AK15" i="8" l="1"/>
  <c r="Y23" i="8"/>
  <c r="AK26" i="8"/>
  <c r="AE19" i="8"/>
  <c r="Y14" i="8"/>
  <c r="Y9" i="8"/>
  <c r="Y21" i="8"/>
  <c r="Y18" i="8"/>
  <c r="AK10" i="8"/>
  <c r="M25" i="8"/>
  <c r="AK27" i="8"/>
  <c r="Y26" i="8"/>
  <c r="AE16" i="8"/>
  <c r="AE22" i="8"/>
  <c r="AK9" i="8"/>
  <c r="AK19" i="8"/>
  <c r="AK24" i="8"/>
  <c r="Y20" i="8"/>
  <c r="Y11" i="8"/>
  <c r="AK17" i="8"/>
  <c r="AK12" i="8"/>
  <c r="Y22" i="8"/>
  <c r="Y27" i="8"/>
  <c r="AK22" i="8"/>
  <c r="Y12" i="8"/>
  <c r="G23" i="8"/>
  <c r="AE27" i="8"/>
  <c r="Y25" i="8"/>
  <c r="AK20" i="8"/>
  <c r="AE26" i="8"/>
  <c r="AE20" i="8"/>
  <c r="G9" i="8"/>
  <c r="AK23" i="8"/>
  <c r="M27" i="8"/>
  <c r="S23" i="8"/>
  <c r="G19" i="8"/>
  <c r="AK14" i="8"/>
  <c r="AE12" i="8"/>
  <c r="AK16" i="8"/>
  <c r="AE18" i="8"/>
  <c r="M20" i="8"/>
  <c r="M15" i="8"/>
  <c r="AE13" i="8"/>
  <c r="Y15" i="8"/>
  <c r="Y24" i="8"/>
  <c r="AE28" i="8"/>
  <c r="AE17" i="8"/>
  <c r="G17" i="8"/>
  <c r="M21" i="8"/>
  <c r="S21" i="8"/>
  <c r="G11" i="8"/>
  <c r="M10" i="8"/>
  <c r="AK13" i="8"/>
  <c r="G21" i="8"/>
  <c r="M19" i="8"/>
  <c r="M14" i="8"/>
  <c r="AE10" i="8"/>
  <c r="AK18" i="8"/>
  <c r="M22" i="8"/>
  <c r="AK21" i="8"/>
  <c r="AE23" i="8"/>
  <c r="AE15" i="8"/>
  <c r="AE24" i="8"/>
  <c r="S69" i="17"/>
  <c r="Q19" i="17"/>
  <c r="Q14" i="17"/>
  <c r="Q13" i="17"/>
  <c r="S13" i="17" s="1"/>
  <c r="Q12" i="17"/>
  <c r="Q11" i="17"/>
  <c r="Q10" i="17"/>
  <c r="Q9" i="17"/>
  <c r="C45" i="17" s="1"/>
  <c r="C80" i="17" s="1"/>
  <c r="P14" i="17"/>
  <c r="H50" i="17" s="1"/>
  <c r="D65" i="17" s="1"/>
  <c r="P13" i="17"/>
  <c r="G50" i="17" s="1"/>
  <c r="D64" i="17" s="1"/>
  <c r="P12" i="17"/>
  <c r="R12" i="17" s="1"/>
  <c r="P11" i="17"/>
  <c r="P10" i="17"/>
  <c r="R10" i="17" s="1"/>
  <c r="P9" i="17"/>
  <c r="O15" i="12"/>
  <c r="I76" i="17"/>
  <c r="J76" i="17"/>
  <c r="K76" i="17"/>
  <c r="L76" i="17"/>
  <c r="H76" i="17"/>
  <c r="L15" i="26"/>
  <c r="K15" i="26"/>
  <c r="J15" i="26"/>
  <c r="I15" i="26"/>
  <c r="H15" i="26"/>
  <c r="G15" i="26"/>
  <c r="F15" i="26"/>
  <c r="E15" i="26"/>
  <c r="D15" i="26"/>
  <c r="C15" i="26"/>
  <c r="B15" i="26"/>
  <c r="L14" i="26"/>
  <c r="K14" i="26"/>
  <c r="J14" i="26"/>
  <c r="I14" i="26"/>
  <c r="H14" i="26"/>
  <c r="G14" i="26"/>
  <c r="F14" i="26"/>
  <c r="E14" i="26"/>
  <c r="D14" i="26"/>
  <c r="C14" i="26"/>
  <c r="B14" i="26"/>
  <c r="L13" i="26"/>
  <c r="K13" i="26"/>
  <c r="J13" i="26"/>
  <c r="I13" i="26"/>
  <c r="H13" i="26"/>
  <c r="G13" i="26"/>
  <c r="F13" i="26"/>
  <c r="E13" i="26"/>
  <c r="D13" i="26"/>
  <c r="C13" i="26"/>
  <c r="B13" i="26"/>
  <c r="L12" i="26"/>
  <c r="K12" i="26"/>
  <c r="J12" i="26"/>
  <c r="I12" i="26"/>
  <c r="H12" i="26"/>
  <c r="G12" i="26"/>
  <c r="F12" i="26"/>
  <c r="E12" i="26"/>
  <c r="D12" i="26"/>
  <c r="C12" i="26"/>
  <c r="B12" i="26"/>
  <c r="L11" i="26"/>
  <c r="K11" i="26"/>
  <c r="J11" i="26"/>
  <c r="I11" i="26"/>
  <c r="H11" i="26"/>
  <c r="G11" i="26"/>
  <c r="F11" i="26"/>
  <c r="E11" i="26"/>
  <c r="D11" i="26"/>
  <c r="C11" i="26"/>
  <c r="B11" i="26"/>
  <c r="L10" i="26"/>
  <c r="K10" i="26"/>
  <c r="J10" i="26"/>
  <c r="I10" i="26"/>
  <c r="H10" i="26"/>
  <c r="G10" i="26"/>
  <c r="F10" i="26"/>
  <c r="E10" i="26"/>
  <c r="D10" i="26"/>
  <c r="C10" i="26"/>
  <c r="B10" i="26"/>
  <c r="L9" i="26"/>
  <c r="K9" i="26"/>
  <c r="J9" i="26"/>
  <c r="I9" i="26"/>
  <c r="H9" i="26"/>
  <c r="G9" i="26"/>
  <c r="F9" i="26"/>
  <c r="E9" i="26"/>
  <c r="D9" i="26"/>
  <c r="C9" i="26"/>
  <c r="B9" i="26"/>
  <c r="L8" i="26"/>
  <c r="K8" i="26"/>
  <c r="J8" i="26"/>
  <c r="I8" i="26"/>
  <c r="H8" i="26"/>
  <c r="G8" i="26"/>
  <c r="F8" i="26"/>
  <c r="E8" i="26"/>
  <c r="D8" i="26"/>
  <c r="C8" i="26"/>
  <c r="B8" i="26"/>
  <c r="L7" i="26"/>
  <c r="K7" i="26"/>
  <c r="J7" i="26"/>
  <c r="I7" i="26"/>
  <c r="H7" i="26"/>
  <c r="G7" i="26"/>
  <c r="F7" i="26"/>
  <c r="E7" i="26"/>
  <c r="D7" i="26"/>
  <c r="C7" i="26"/>
  <c r="B7" i="26"/>
  <c r="L6" i="26"/>
  <c r="K6" i="26"/>
  <c r="J6" i="26"/>
  <c r="I6" i="26"/>
  <c r="H6" i="26"/>
  <c r="G6" i="26"/>
  <c r="F6" i="26"/>
  <c r="E6" i="26"/>
  <c r="D6" i="26"/>
  <c r="C6" i="26"/>
  <c r="B6" i="26"/>
  <c r="S35" i="25"/>
  <c r="J35" i="25"/>
  <c r="M32" i="25"/>
  <c r="D32" i="25"/>
  <c r="N31" i="25"/>
  <c r="M31" i="25"/>
  <c r="E31" i="25"/>
  <c r="F31" i="25" s="1"/>
  <c r="D31" i="25"/>
  <c r="N30" i="25"/>
  <c r="M30" i="25"/>
  <c r="O30" i="25" s="1"/>
  <c r="E30" i="25"/>
  <c r="D30" i="25"/>
  <c r="N29" i="25"/>
  <c r="M29" i="25"/>
  <c r="E29" i="25"/>
  <c r="F29" i="25" s="1"/>
  <c r="D29" i="25"/>
  <c r="N28" i="25"/>
  <c r="O28" i="25" s="1"/>
  <c r="M28" i="25"/>
  <c r="E28" i="25"/>
  <c r="D28" i="25"/>
  <c r="N27" i="25"/>
  <c r="M27" i="25"/>
  <c r="O27" i="25" s="1"/>
  <c r="E27" i="25"/>
  <c r="D27" i="25"/>
  <c r="N26" i="25"/>
  <c r="M26" i="25"/>
  <c r="E26" i="25"/>
  <c r="Q21" i="25"/>
  <c r="N32" i="25" s="1"/>
  <c r="P21" i="25"/>
  <c r="E32" i="25" s="1"/>
  <c r="F32" i="25" s="1"/>
  <c r="P6" i="25"/>
  <c r="R11" i="25" s="1"/>
  <c r="Q5" i="14"/>
  <c r="O6" i="14"/>
  <c r="E11" i="15"/>
  <c r="F11" i="15"/>
  <c r="D11" i="15"/>
  <c r="B11" i="19"/>
  <c r="B12" i="19"/>
  <c r="B10" i="19"/>
  <c r="J69" i="17"/>
  <c r="J38" i="17"/>
  <c r="I8" i="23"/>
  <c r="D21" i="12"/>
  <c r="K15" i="12" s="1"/>
  <c r="D9" i="22" s="1"/>
  <c r="C76" i="17" s="1"/>
  <c r="E21" i="12"/>
  <c r="G21" i="12"/>
  <c r="D32" i="12"/>
  <c r="K13" i="12" s="1"/>
  <c r="F32" i="12"/>
  <c r="G32" i="12"/>
  <c r="N13" i="12" s="1"/>
  <c r="E29" i="12"/>
  <c r="F29" i="12"/>
  <c r="G29" i="12"/>
  <c r="D29" i="12"/>
  <c r="H5" i="14"/>
  <c r="H7" i="23"/>
  <c r="H6" i="23"/>
  <c r="H5" i="23"/>
  <c r="H4" i="23"/>
  <c r="G7" i="23"/>
  <c r="G6" i="23"/>
  <c r="G5" i="23"/>
  <c r="G4" i="23"/>
  <c r="F7" i="23"/>
  <c r="F6" i="23"/>
  <c r="F5" i="23"/>
  <c r="F4" i="23"/>
  <c r="E7" i="23"/>
  <c r="E6" i="23"/>
  <c r="E5" i="23"/>
  <c r="E4" i="23"/>
  <c r="D12" i="15"/>
  <c r="E12" i="15"/>
  <c r="G12" i="15"/>
  <c r="G11" i="15"/>
  <c r="E8" i="22"/>
  <c r="F8" i="22"/>
  <c r="G8" i="22"/>
  <c r="D8" i="22"/>
  <c r="R6" i="14"/>
  <c r="R7" i="14"/>
  <c r="K20" i="14" s="1"/>
  <c r="P8" i="14"/>
  <c r="R8" i="14"/>
  <c r="P5" i="14"/>
  <c r="R5" i="14"/>
  <c r="H6" i="14"/>
  <c r="K6" i="14"/>
  <c r="I7" i="14"/>
  <c r="I16" i="14" s="1"/>
  <c r="K7" i="14"/>
  <c r="K16" i="14" s="1"/>
  <c r="H8" i="14"/>
  <c r="K8" i="14"/>
  <c r="J5" i="14"/>
  <c r="K5" i="14"/>
  <c r="E9" i="14"/>
  <c r="D9" i="14"/>
  <c r="Q20" i="17"/>
  <c r="S20" i="17" s="1"/>
  <c r="D46" i="17"/>
  <c r="D81" i="17" s="1"/>
  <c r="Q21" i="17"/>
  <c r="Q22" i="17"/>
  <c r="Q23" i="17"/>
  <c r="Q24" i="17"/>
  <c r="C46" i="17"/>
  <c r="N60" i="17" s="1"/>
  <c r="P20" i="17"/>
  <c r="P21" i="17"/>
  <c r="P22" i="17"/>
  <c r="P23" i="17"/>
  <c r="P24" i="17"/>
  <c r="P19" i="17"/>
  <c r="C51" i="17" s="1"/>
  <c r="E60" i="17" s="1"/>
  <c r="H45" i="17"/>
  <c r="M65" i="17" s="1"/>
  <c r="F45" i="17"/>
  <c r="E50" i="17"/>
  <c r="D62" i="17" s="1"/>
  <c r="D45" i="17"/>
  <c r="D80" i="17" s="1"/>
  <c r="C50" i="17"/>
  <c r="N7" i="23"/>
  <c r="N5" i="23"/>
  <c r="N4" i="23"/>
  <c r="N6" i="23"/>
  <c r="O4" i="23"/>
  <c r="O5" i="23"/>
  <c r="O6" i="23"/>
  <c r="O7" i="23"/>
  <c r="P4" i="23"/>
  <c r="P5" i="23"/>
  <c r="P6" i="23"/>
  <c r="P7" i="23"/>
  <c r="X56" i="13"/>
  <c r="V56" i="13"/>
  <c r="T56" i="13"/>
  <c r="R56" i="13"/>
  <c r="P56" i="13"/>
  <c r="N56" i="13"/>
  <c r="L56" i="13"/>
  <c r="J56" i="13"/>
  <c r="H56" i="13"/>
  <c r="F56" i="13"/>
  <c r="D56" i="13"/>
  <c r="B56" i="13"/>
  <c r="X55" i="13"/>
  <c r="V55" i="13"/>
  <c r="T55" i="13"/>
  <c r="R55" i="13"/>
  <c r="P55" i="13"/>
  <c r="N55" i="13"/>
  <c r="L55" i="13"/>
  <c r="J55" i="13"/>
  <c r="H55" i="13"/>
  <c r="F55" i="13"/>
  <c r="D55" i="13"/>
  <c r="B55" i="13"/>
  <c r="X54" i="13"/>
  <c r="V54" i="13"/>
  <c r="T54" i="13"/>
  <c r="R54" i="13"/>
  <c r="P54" i="13"/>
  <c r="N54" i="13"/>
  <c r="L54" i="13"/>
  <c r="J54" i="13"/>
  <c r="H54" i="13"/>
  <c r="F54" i="13"/>
  <c r="D54" i="13"/>
  <c r="B54" i="13"/>
  <c r="X52" i="13"/>
  <c r="V52" i="13"/>
  <c r="T52" i="13"/>
  <c r="R52" i="13"/>
  <c r="P52" i="13"/>
  <c r="N52" i="13"/>
  <c r="L52" i="13"/>
  <c r="J52" i="13"/>
  <c r="H52" i="13"/>
  <c r="F52" i="13"/>
  <c r="D52" i="13"/>
  <c r="B52" i="13"/>
  <c r="X50" i="13"/>
  <c r="V50" i="13"/>
  <c r="T50" i="13"/>
  <c r="R50" i="13"/>
  <c r="P50" i="13"/>
  <c r="N50" i="13"/>
  <c r="L50" i="13"/>
  <c r="J50" i="13"/>
  <c r="H50" i="13"/>
  <c r="F50" i="13"/>
  <c r="D50" i="13"/>
  <c r="B50" i="13"/>
  <c r="X45" i="13"/>
  <c r="V45" i="13"/>
  <c r="T45" i="13"/>
  <c r="R45" i="13"/>
  <c r="P45" i="13"/>
  <c r="N45" i="13"/>
  <c r="L45" i="13"/>
  <c r="J45" i="13"/>
  <c r="H45" i="13"/>
  <c r="F45" i="13"/>
  <c r="D45" i="13"/>
  <c r="B45" i="13"/>
  <c r="Y44" i="13"/>
  <c r="W44" i="13"/>
  <c r="U44" i="13"/>
  <c r="S44" i="13"/>
  <c r="Q44" i="13"/>
  <c r="O44" i="13"/>
  <c r="M44" i="13"/>
  <c r="K44" i="13"/>
  <c r="I44" i="13"/>
  <c r="G44" i="13"/>
  <c r="E44" i="13"/>
  <c r="C44" i="13"/>
  <c r="X41" i="13"/>
  <c r="V41" i="13"/>
  <c r="T41" i="13"/>
  <c r="R41" i="13"/>
  <c r="P41" i="13"/>
  <c r="N41" i="13"/>
  <c r="L41" i="13"/>
  <c r="J41" i="13"/>
  <c r="H41" i="13"/>
  <c r="F41" i="13"/>
  <c r="D41" i="13"/>
  <c r="B41" i="13"/>
  <c r="X40" i="13"/>
  <c r="V40" i="13"/>
  <c r="T40" i="13"/>
  <c r="R40" i="13"/>
  <c r="P40" i="13"/>
  <c r="N40" i="13"/>
  <c r="L40" i="13"/>
  <c r="J40" i="13"/>
  <c r="H40" i="13"/>
  <c r="F40" i="13"/>
  <c r="D40" i="13"/>
  <c r="B40" i="13"/>
  <c r="X38" i="13"/>
  <c r="V38" i="13"/>
  <c r="T38" i="13"/>
  <c r="R38" i="13"/>
  <c r="P38" i="13"/>
  <c r="N38" i="13"/>
  <c r="L38" i="13"/>
  <c r="J38" i="13"/>
  <c r="H38" i="13"/>
  <c r="F38" i="13"/>
  <c r="D38" i="13"/>
  <c r="B38" i="13"/>
  <c r="X36" i="13"/>
  <c r="V36" i="13"/>
  <c r="T36" i="13"/>
  <c r="R36" i="13"/>
  <c r="P36" i="13"/>
  <c r="N36" i="13"/>
  <c r="L36" i="13"/>
  <c r="J36" i="13"/>
  <c r="H36" i="13"/>
  <c r="F36" i="13"/>
  <c r="D36" i="13"/>
  <c r="B36" i="13"/>
  <c r="X35" i="13"/>
  <c r="V35" i="13"/>
  <c r="T35" i="13"/>
  <c r="R35" i="13"/>
  <c r="P35" i="13"/>
  <c r="N35" i="13"/>
  <c r="L35" i="13"/>
  <c r="J35" i="13"/>
  <c r="H35" i="13"/>
  <c r="F35" i="13"/>
  <c r="D35" i="13"/>
  <c r="B35" i="13"/>
  <c r="X31" i="13"/>
  <c r="V31" i="13"/>
  <c r="T31" i="13"/>
  <c r="R31" i="13"/>
  <c r="P31" i="13"/>
  <c r="N31" i="13"/>
  <c r="L31" i="13"/>
  <c r="J31" i="13"/>
  <c r="H31" i="13"/>
  <c r="F31" i="13"/>
  <c r="D31" i="13"/>
  <c r="B31" i="13"/>
  <c r="Y30" i="13"/>
  <c r="W30" i="13"/>
  <c r="U30" i="13"/>
  <c r="S30" i="13"/>
  <c r="Q30" i="13"/>
  <c r="O30" i="13"/>
  <c r="M30" i="13"/>
  <c r="K30" i="13"/>
  <c r="I30" i="13"/>
  <c r="G30" i="13"/>
  <c r="E30" i="13"/>
  <c r="C30" i="13"/>
  <c r="X28" i="13"/>
  <c r="V28" i="13"/>
  <c r="T28" i="13"/>
  <c r="R28" i="13"/>
  <c r="P28" i="13"/>
  <c r="N28" i="13"/>
  <c r="L28" i="13"/>
  <c r="J28" i="13"/>
  <c r="H28" i="13"/>
  <c r="F28" i="13"/>
  <c r="D28" i="13"/>
  <c r="B28" i="13"/>
  <c r="X27" i="13"/>
  <c r="V27" i="13"/>
  <c r="T27" i="13"/>
  <c r="R27" i="13"/>
  <c r="P27" i="13"/>
  <c r="N27" i="13"/>
  <c r="L27" i="13"/>
  <c r="J27" i="13"/>
  <c r="H27" i="13"/>
  <c r="F27" i="13"/>
  <c r="D27" i="13"/>
  <c r="B27" i="13"/>
  <c r="X26" i="13"/>
  <c r="V26" i="13"/>
  <c r="T26" i="13"/>
  <c r="R26" i="13"/>
  <c r="P26" i="13"/>
  <c r="N26" i="13"/>
  <c r="L26" i="13"/>
  <c r="J26" i="13"/>
  <c r="H26" i="13"/>
  <c r="F26" i="13"/>
  <c r="D26" i="13"/>
  <c r="B26" i="13"/>
  <c r="X24" i="13"/>
  <c r="V24" i="13"/>
  <c r="T24" i="13"/>
  <c r="R24" i="13"/>
  <c r="P24" i="13"/>
  <c r="N24" i="13"/>
  <c r="L24" i="13"/>
  <c r="J24" i="13"/>
  <c r="H24" i="13"/>
  <c r="F24" i="13"/>
  <c r="D24" i="13"/>
  <c r="B24" i="13"/>
  <c r="X23" i="13"/>
  <c r="V23" i="13"/>
  <c r="T23" i="13"/>
  <c r="R23" i="13"/>
  <c r="P23" i="13"/>
  <c r="N23" i="13"/>
  <c r="L23" i="13"/>
  <c r="J23" i="13"/>
  <c r="H23" i="13"/>
  <c r="F23" i="13"/>
  <c r="D23" i="13"/>
  <c r="B23" i="13"/>
  <c r="X22" i="13"/>
  <c r="V22" i="13"/>
  <c r="T22" i="13"/>
  <c r="R22" i="13"/>
  <c r="P22" i="13"/>
  <c r="N22" i="13"/>
  <c r="L22" i="13"/>
  <c r="J22" i="13"/>
  <c r="H22" i="13"/>
  <c r="F22" i="13"/>
  <c r="D22" i="13"/>
  <c r="B22" i="13"/>
  <c r="X17" i="13"/>
  <c r="V17" i="13"/>
  <c r="T17" i="13"/>
  <c r="R17" i="13"/>
  <c r="P17" i="13"/>
  <c r="N17" i="13"/>
  <c r="L17" i="13"/>
  <c r="J17" i="13"/>
  <c r="H17" i="13"/>
  <c r="F17" i="13"/>
  <c r="D17" i="13"/>
  <c r="B17" i="13"/>
  <c r="Y16" i="13"/>
  <c r="W16" i="13"/>
  <c r="W15" i="13" s="1"/>
  <c r="U16" i="13"/>
  <c r="U15" i="13" s="1"/>
  <c r="S16" i="13"/>
  <c r="S15" i="13" s="1"/>
  <c r="Q16" i="13"/>
  <c r="O16" i="13"/>
  <c r="M16" i="13"/>
  <c r="K16" i="13"/>
  <c r="I16" i="13"/>
  <c r="I15" i="13" s="1"/>
  <c r="G16" i="13"/>
  <c r="G15" i="13" s="1"/>
  <c r="E16" i="13"/>
  <c r="E15" i="13" s="1"/>
  <c r="C16" i="13"/>
  <c r="C15" i="13" s="1"/>
  <c r="C59" i="13" s="1"/>
  <c r="Q15" i="13"/>
  <c r="M15" i="13"/>
  <c r="X12" i="13"/>
  <c r="V12" i="13"/>
  <c r="T12" i="13"/>
  <c r="R12" i="13"/>
  <c r="P12" i="13"/>
  <c r="N12" i="13"/>
  <c r="L12" i="13"/>
  <c r="J12" i="13"/>
  <c r="H12" i="13"/>
  <c r="F12" i="13"/>
  <c r="D12" i="13"/>
  <c r="B12" i="13"/>
  <c r="X11" i="13"/>
  <c r="V11" i="13"/>
  <c r="T11" i="13"/>
  <c r="R11" i="13"/>
  <c r="P11" i="13"/>
  <c r="N11" i="13"/>
  <c r="L11" i="13"/>
  <c r="J11" i="13"/>
  <c r="H11" i="13"/>
  <c r="F11" i="13"/>
  <c r="D11" i="13"/>
  <c r="B11" i="13"/>
  <c r="Y10" i="13"/>
  <c r="Y5" i="13" s="1"/>
  <c r="X10" i="13"/>
  <c r="V10" i="13"/>
  <c r="U10" i="13"/>
  <c r="U5" i="13" s="1"/>
  <c r="T10" i="13"/>
  <c r="R10" i="13"/>
  <c r="Q10" i="13"/>
  <c r="Q5" i="13" s="1"/>
  <c r="Q59" i="13" s="1"/>
  <c r="P10" i="13"/>
  <c r="N10" i="13"/>
  <c r="M10" i="13"/>
  <c r="M5" i="13" s="1"/>
  <c r="L10" i="13"/>
  <c r="J10" i="13"/>
  <c r="I10" i="13"/>
  <c r="I5" i="13" s="1"/>
  <c r="H10" i="13"/>
  <c r="F10" i="13"/>
  <c r="E10" i="13"/>
  <c r="E5" i="13" s="1"/>
  <c r="D10" i="13"/>
  <c r="B10" i="13"/>
  <c r="X9" i="13"/>
  <c r="V9" i="13"/>
  <c r="T9" i="13"/>
  <c r="R9" i="13"/>
  <c r="P9" i="13"/>
  <c r="N9" i="13"/>
  <c r="L9" i="13"/>
  <c r="J9" i="13"/>
  <c r="H9" i="13"/>
  <c r="F9" i="13"/>
  <c r="D9" i="13"/>
  <c r="B9" i="13"/>
  <c r="X8" i="13"/>
  <c r="V8" i="13"/>
  <c r="T8" i="13"/>
  <c r="R8" i="13"/>
  <c r="P8" i="13"/>
  <c r="N8" i="13"/>
  <c r="L8" i="13"/>
  <c r="J8" i="13"/>
  <c r="H8" i="13"/>
  <c r="F8" i="13"/>
  <c r="D8" i="13"/>
  <c r="B8" i="13"/>
  <c r="X7" i="13"/>
  <c r="V7" i="13"/>
  <c r="T7" i="13"/>
  <c r="R7" i="13"/>
  <c r="P7" i="13"/>
  <c r="N7" i="13"/>
  <c r="L7" i="13"/>
  <c r="J7" i="13"/>
  <c r="H7" i="13"/>
  <c r="F7" i="13"/>
  <c r="D7" i="13"/>
  <c r="B7" i="13"/>
  <c r="X6" i="13"/>
  <c r="V6" i="13"/>
  <c r="T6" i="13"/>
  <c r="R6" i="13"/>
  <c r="P6" i="13"/>
  <c r="N6" i="13"/>
  <c r="L6" i="13"/>
  <c r="J6" i="13"/>
  <c r="H6" i="13"/>
  <c r="F6" i="13"/>
  <c r="D6" i="13"/>
  <c r="B6" i="13"/>
  <c r="W5" i="13"/>
  <c r="S5" i="13"/>
  <c r="S59" i="13" s="1"/>
  <c r="O5" i="13"/>
  <c r="K5" i="13"/>
  <c r="G5" i="13"/>
  <c r="C5" i="13"/>
  <c r="Q5" i="23"/>
  <c r="Q4" i="23"/>
  <c r="Q7" i="23"/>
  <c r="Q6" i="23"/>
  <c r="G30" i="12"/>
  <c r="F30" i="12"/>
  <c r="E30" i="12"/>
  <c r="D30" i="12"/>
  <c r="F21" i="12"/>
  <c r="M15" i="12" s="1"/>
  <c r="R7" i="23"/>
  <c r="R4" i="23"/>
  <c r="R5" i="23"/>
  <c r="R6" i="23"/>
  <c r="FD30" i="9"/>
  <c r="AB30" i="9"/>
  <c r="AA30" i="9"/>
  <c r="W30" i="9"/>
  <c r="U30" i="9"/>
  <c r="T30" i="9"/>
  <c r="S30" i="9"/>
  <c r="AB29" i="9"/>
  <c r="AA29" i="9"/>
  <c r="W29" i="9"/>
  <c r="U29" i="9"/>
  <c r="T29" i="9"/>
  <c r="S29" i="9"/>
  <c r="Q29" i="9"/>
  <c r="R34" i="9" s="1"/>
  <c r="R33" i="9" s="1"/>
  <c r="P29" i="9"/>
  <c r="O29" i="9"/>
  <c r="O34" i="9" s="1"/>
  <c r="N29" i="9"/>
  <c r="N34" i="9" s="1"/>
  <c r="H29" i="9"/>
  <c r="H34" i="9" s="1"/>
  <c r="H33" i="9" s="1"/>
  <c r="G29" i="9"/>
  <c r="G34" i="9" s="1"/>
  <c r="F29" i="9"/>
  <c r="F34" i="9" s="1"/>
  <c r="E29" i="9"/>
  <c r="E34" i="9" s="1"/>
  <c r="D29" i="9"/>
  <c r="D34" i="9" s="1"/>
  <c r="FD28" i="9"/>
  <c r="AB28" i="9"/>
  <c r="AA28" i="9"/>
  <c r="W28" i="9"/>
  <c r="U28" i="9"/>
  <c r="T28" i="9"/>
  <c r="S28" i="9"/>
  <c r="FD27" i="9"/>
  <c r="AB27" i="9"/>
  <c r="AA27" i="9"/>
  <c r="W27" i="9"/>
  <c r="U27" i="9"/>
  <c r="T27" i="9"/>
  <c r="S27" i="9"/>
  <c r="FD26" i="9"/>
  <c r="W26" i="9"/>
  <c r="GE23" i="9"/>
  <c r="GD23" i="9"/>
  <c r="GC23" i="9"/>
  <c r="GB23" i="9"/>
  <c r="GA23" i="9"/>
  <c r="FZ23" i="9"/>
  <c r="FY23" i="9"/>
  <c r="FX23" i="9"/>
  <c r="FW23" i="9"/>
  <c r="FV23" i="9"/>
  <c r="FU23" i="9"/>
  <c r="FT23" i="9"/>
  <c r="FS23" i="9"/>
  <c r="FR23" i="9"/>
  <c r="FQ23" i="9"/>
  <c r="FP23" i="9"/>
  <c r="FO23" i="9"/>
  <c r="FN23" i="9"/>
  <c r="FM23" i="9"/>
  <c r="FL23" i="9"/>
  <c r="FK23" i="9"/>
  <c r="FJ23" i="9"/>
  <c r="FI23" i="9"/>
  <c r="FH23" i="9"/>
  <c r="FG23" i="9"/>
  <c r="FF23" i="9"/>
  <c r="FE23" i="9"/>
  <c r="FD23" i="9"/>
  <c r="FC23" i="9"/>
  <c r="FB23" i="9"/>
  <c r="FA23" i="9"/>
  <c r="EZ23" i="9"/>
  <c r="EY23" i="9"/>
  <c r="EX23" i="9"/>
  <c r="EW23" i="9"/>
  <c r="EV23" i="9"/>
  <c r="EU23" i="9"/>
  <c r="ET23" i="9"/>
  <c r="ES23" i="9"/>
  <c r="ER23" i="9"/>
  <c r="EQ23" i="9"/>
  <c r="EP23" i="9"/>
  <c r="EO23" i="9"/>
  <c r="EN23" i="9"/>
  <c r="EM23" i="9"/>
  <c r="EL23" i="9"/>
  <c r="EK23" i="9"/>
  <c r="EJ23" i="9"/>
  <c r="EI23" i="9"/>
  <c r="EH23" i="9"/>
  <c r="EG23" i="9"/>
  <c r="EF23" i="9"/>
  <c r="EE23" i="9"/>
  <c r="ED23" i="9"/>
  <c r="EC23" i="9"/>
  <c r="EB23" i="9"/>
  <c r="EA23" i="9"/>
  <c r="DZ23" i="9"/>
  <c r="DY23" i="9"/>
  <c r="DX23" i="9"/>
  <c r="DW23" i="9"/>
  <c r="DV23" i="9"/>
  <c r="DU23" i="9"/>
  <c r="DT23" i="9"/>
  <c r="DS23" i="9"/>
  <c r="DR23" i="9"/>
  <c r="DQ23" i="9"/>
  <c r="DP23" i="9"/>
  <c r="DO23" i="9"/>
  <c r="DN23" i="9"/>
  <c r="DM23" i="9"/>
  <c r="DL23" i="9"/>
  <c r="DK23" i="9"/>
  <c r="DJ23" i="9"/>
  <c r="DI23" i="9"/>
  <c r="DH23" i="9"/>
  <c r="DG23" i="9"/>
  <c r="DF23" i="9"/>
  <c r="DE23" i="9"/>
  <c r="DD23" i="9"/>
  <c r="DC23" i="9"/>
  <c r="DB23" i="9"/>
  <c r="DA23" i="9"/>
  <c r="CZ23" i="9"/>
  <c r="CY23" i="9"/>
  <c r="CX23" i="9"/>
  <c r="CW23" i="9"/>
  <c r="CV23" i="9"/>
  <c r="CU23" i="9"/>
  <c r="CT23" i="9"/>
  <c r="CS23" i="9"/>
  <c r="CR23" i="9"/>
  <c r="CQ23" i="9"/>
  <c r="CP23" i="9"/>
  <c r="CO23" i="9"/>
  <c r="CN23" i="9"/>
  <c r="CM23" i="9"/>
  <c r="CL23" i="9"/>
  <c r="CK23" i="9"/>
  <c r="CJ23" i="9"/>
  <c r="CI23" i="9"/>
  <c r="CH23" i="9"/>
  <c r="CG23" i="9"/>
  <c r="CF23" i="9"/>
  <c r="CE23" i="9"/>
  <c r="CD23" i="9"/>
  <c r="CC23" i="9"/>
  <c r="CB23" i="9"/>
  <c r="CA23" i="9"/>
  <c r="BZ23" i="9"/>
  <c r="BY23" i="9"/>
  <c r="BX23" i="9"/>
  <c r="BW23" i="9"/>
  <c r="BV23" i="9"/>
  <c r="BU23" i="9"/>
  <c r="BT23" i="9"/>
  <c r="BS23" i="9"/>
  <c r="BR23" i="9"/>
  <c r="BQ23" i="9"/>
  <c r="BP23" i="9"/>
  <c r="BO23" i="9"/>
  <c r="BN23" i="9"/>
  <c r="BM23" i="9"/>
  <c r="BL23" i="9"/>
  <c r="BK23" i="9"/>
  <c r="BJ23" i="9"/>
  <c r="BI23" i="9"/>
  <c r="BH23" i="9"/>
  <c r="BG23" i="9"/>
  <c r="BF23" i="9"/>
  <c r="BE23" i="9"/>
  <c r="BD23" i="9"/>
  <c r="BC23" i="9"/>
  <c r="BB23" i="9"/>
  <c r="BA23" i="9"/>
  <c r="AZ23" i="9"/>
  <c r="AY23" i="9"/>
  <c r="AX23" i="9"/>
  <c r="AW23" i="9"/>
  <c r="AV23" i="9"/>
  <c r="AU23" i="9"/>
  <c r="AT23" i="9"/>
  <c r="AS23" i="9"/>
  <c r="AR23" i="9"/>
  <c r="AQ23" i="9"/>
  <c r="AP23" i="9"/>
  <c r="AO23" i="9"/>
  <c r="AN23" i="9"/>
  <c r="AM23" i="9"/>
  <c r="AL23" i="9"/>
  <c r="AK23" i="9"/>
  <c r="AJ23" i="9"/>
  <c r="AI23" i="9"/>
  <c r="AH23" i="9"/>
  <c r="AG23" i="9"/>
  <c r="AF23" i="9"/>
  <c r="AE23" i="9"/>
  <c r="AD23" i="9"/>
  <c r="AC23" i="9"/>
  <c r="AB23" i="9"/>
  <c r="AA23" i="9"/>
  <c r="Z23" i="9"/>
  <c r="Y23" i="9"/>
  <c r="X23" i="9"/>
  <c r="W23" i="9"/>
  <c r="V23" i="9"/>
  <c r="U23" i="9"/>
  <c r="T23" i="9"/>
  <c r="S23" i="9"/>
  <c r="R23" i="9"/>
  <c r="Q23" i="9"/>
  <c r="P23" i="9"/>
  <c r="O23" i="9"/>
  <c r="N23" i="9"/>
  <c r="M23" i="9"/>
  <c r="L23" i="9"/>
  <c r="K23" i="9"/>
  <c r="J23" i="9"/>
  <c r="I23" i="9"/>
  <c r="H23" i="9"/>
  <c r="G23" i="9"/>
  <c r="F23" i="9"/>
  <c r="E23" i="9"/>
  <c r="D23" i="9"/>
  <c r="GE22" i="9"/>
  <c r="GD22" i="9"/>
  <c r="GC22" i="9"/>
  <c r="GB22" i="9"/>
  <c r="GA22" i="9"/>
  <c r="FZ22" i="9"/>
  <c r="FY22" i="9"/>
  <c r="FX22" i="9"/>
  <c r="FW22" i="9"/>
  <c r="FV22" i="9"/>
  <c r="FU22" i="9"/>
  <c r="FT22" i="9"/>
  <c r="FS22" i="9"/>
  <c r="FR22" i="9"/>
  <c r="FQ22" i="9"/>
  <c r="FP22" i="9"/>
  <c r="FO22" i="9"/>
  <c r="FN22" i="9"/>
  <c r="FM22" i="9"/>
  <c r="FL22" i="9"/>
  <c r="FK22" i="9"/>
  <c r="FJ22" i="9"/>
  <c r="FI22" i="9"/>
  <c r="FH22" i="9"/>
  <c r="FG22" i="9"/>
  <c r="FF22" i="9"/>
  <c r="FE22" i="9"/>
  <c r="FD22" i="9"/>
  <c r="FC22" i="9"/>
  <c r="FB22" i="9"/>
  <c r="FA22" i="9"/>
  <c r="EZ22" i="9"/>
  <c r="EY22" i="9"/>
  <c r="EX22" i="9"/>
  <c r="EW22" i="9"/>
  <c r="EV22" i="9"/>
  <c r="EU22" i="9"/>
  <c r="ET22" i="9"/>
  <c r="ES22" i="9"/>
  <c r="ER22" i="9"/>
  <c r="EQ22" i="9"/>
  <c r="EP22" i="9"/>
  <c r="EO22" i="9"/>
  <c r="EN22" i="9"/>
  <c r="EM22" i="9"/>
  <c r="EL22" i="9"/>
  <c r="EK22" i="9"/>
  <c r="EJ22" i="9"/>
  <c r="EI22" i="9"/>
  <c r="EH22" i="9"/>
  <c r="EG22" i="9"/>
  <c r="EF22" i="9"/>
  <c r="EE22" i="9"/>
  <c r="ED22" i="9"/>
  <c r="EC22" i="9"/>
  <c r="EB22" i="9"/>
  <c r="EA22" i="9"/>
  <c r="DZ22" i="9"/>
  <c r="DY22" i="9"/>
  <c r="DX22" i="9"/>
  <c r="DW22" i="9"/>
  <c r="DV22" i="9"/>
  <c r="DU22" i="9"/>
  <c r="DT22" i="9"/>
  <c r="DS22" i="9"/>
  <c r="DR22" i="9"/>
  <c r="DQ22" i="9"/>
  <c r="DP22" i="9"/>
  <c r="DO22" i="9"/>
  <c r="DN22" i="9"/>
  <c r="DM22" i="9"/>
  <c r="DL22" i="9"/>
  <c r="DK22" i="9"/>
  <c r="DJ22" i="9"/>
  <c r="DI22" i="9"/>
  <c r="DH22" i="9"/>
  <c r="DG22" i="9"/>
  <c r="DF22" i="9"/>
  <c r="DE22" i="9"/>
  <c r="DD22" i="9"/>
  <c r="DC22" i="9"/>
  <c r="DB22" i="9"/>
  <c r="DA22" i="9"/>
  <c r="CZ22" i="9"/>
  <c r="CY22" i="9"/>
  <c r="CX22" i="9"/>
  <c r="CW22" i="9"/>
  <c r="CV22" i="9"/>
  <c r="CU22" i="9"/>
  <c r="CT22" i="9"/>
  <c r="CS22" i="9"/>
  <c r="CR22" i="9"/>
  <c r="CQ22" i="9"/>
  <c r="CP22" i="9"/>
  <c r="CO22" i="9"/>
  <c r="CN22" i="9"/>
  <c r="CM22" i="9"/>
  <c r="CL22" i="9"/>
  <c r="CK22" i="9"/>
  <c r="CJ22" i="9"/>
  <c r="CI22" i="9"/>
  <c r="CH22" i="9"/>
  <c r="CG22" i="9"/>
  <c r="CF22" i="9"/>
  <c r="CE22" i="9"/>
  <c r="CD22" i="9"/>
  <c r="CC22" i="9"/>
  <c r="CB22" i="9"/>
  <c r="CA22" i="9"/>
  <c r="BZ22" i="9"/>
  <c r="BY22" i="9"/>
  <c r="BX22" i="9"/>
  <c r="BW22" i="9"/>
  <c r="BV22" i="9"/>
  <c r="BU22" i="9"/>
  <c r="BT22" i="9"/>
  <c r="BS22" i="9"/>
  <c r="BR22" i="9"/>
  <c r="BQ22" i="9"/>
  <c r="BP22" i="9"/>
  <c r="BO22" i="9"/>
  <c r="BN22" i="9"/>
  <c r="BM22" i="9"/>
  <c r="BL22" i="9"/>
  <c r="BK22" i="9"/>
  <c r="BJ22" i="9"/>
  <c r="BI22" i="9"/>
  <c r="BH22" i="9"/>
  <c r="BG22" i="9"/>
  <c r="BF22" i="9"/>
  <c r="BE22" i="9"/>
  <c r="BD22" i="9"/>
  <c r="BC22" i="9"/>
  <c r="BB22" i="9"/>
  <c r="BA22" i="9"/>
  <c r="AZ22" i="9"/>
  <c r="AY22" i="9"/>
  <c r="AX22" i="9"/>
  <c r="AW22" i="9"/>
  <c r="AV22" i="9"/>
  <c r="AU22" i="9"/>
  <c r="AT22" i="9"/>
  <c r="AS22" i="9"/>
  <c r="AR22" i="9"/>
  <c r="AQ22" i="9"/>
  <c r="AP22" i="9"/>
  <c r="AO22" i="9"/>
  <c r="AN22" i="9"/>
  <c r="AM22" i="9"/>
  <c r="AL22" i="9"/>
  <c r="AK22" i="9"/>
  <c r="AJ22" i="9"/>
  <c r="AI22" i="9"/>
  <c r="AH22" i="9"/>
  <c r="AG22" i="9"/>
  <c r="AF22" i="9"/>
  <c r="AE22" i="9"/>
  <c r="AD22" i="9"/>
  <c r="AC22" i="9"/>
  <c r="AB22" i="9"/>
  <c r="AA22" i="9"/>
  <c r="Z22" i="9"/>
  <c r="Y22" i="9"/>
  <c r="X22" i="9"/>
  <c r="W22" i="9"/>
  <c r="V22" i="9"/>
  <c r="U22" i="9"/>
  <c r="T22" i="9"/>
  <c r="S22" i="9"/>
  <c r="R22" i="9"/>
  <c r="Q22" i="9"/>
  <c r="P22" i="9"/>
  <c r="O22" i="9"/>
  <c r="N22" i="9"/>
  <c r="M22" i="9"/>
  <c r="L22" i="9"/>
  <c r="K22" i="9"/>
  <c r="J22" i="9"/>
  <c r="I22" i="9"/>
  <c r="H22" i="9"/>
  <c r="G22" i="9"/>
  <c r="F22" i="9"/>
  <c r="E22" i="9"/>
  <c r="D22" i="9"/>
  <c r="GE21" i="9"/>
  <c r="GD21" i="9"/>
  <c r="GC21" i="9"/>
  <c r="GB21" i="9"/>
  <c r="GA21" i="9"/>
  <c r="FZ21" i="9"/>
  <c r="FY21" i="9"/>
  <c r="FX21" i="9"/>
  <c r="FW21" i="9"/>
  <c r="FV21" i="9"/>
  <c r="FU21" i="9"/>
  <c r="FT21" i="9"/>
  <c r="FS21" i="9"/>
  <c r="FR21" i="9"/>
  <c r="FQ21" i="9"/>
  <c r="FP21" i="9"/>
  <c r="FO21" i="9"/>
  <c r="FN21" i="9"/>
  <c r="FM21" i="9"/>
  <c r="FL21" i="9"/>
  <c r="FK21" i="9"/>
  <c r="FJ21" i="9"/>
  <c r="FI21" i="9"/>
  <c r="FH21" i="9"/>
  <c r="FG21" i="9"/>
  <c r="FF21" i="9"/>
  <c r="FE21" i="9"/>
  <c r="FD21" i="9"/>
  <c r="FC21" i="9"/>
  <c r="FB21" i="9"/>
  <c r="FA21" i="9"/>
  <c r="EZ21" i="9"/>
  <c r="EY21" i="9"/>
  <c r="EX21" i="9"/>
  <c r="EW21" i="9"/>
  <c r="EV21" i="9"/>
  <c r="EU21" i="9"/>
  <c r="ET21" i="9"/>
  <c r="ES21" i="9"/>
  <c r="ER21" i="9"/>
  <c r="EQ21" i="9"/>
  <c r="EP21" i="9"/>
  <c r="EO21" i="9"/>
  <c r="EN21" i="9"/>
  <c r="EM21" i="9"/>
  <c r="EL21" i="9"/>
  <c r="EK21" i="9"/>
  <c r="EJ21" i="9"/>
  <c r="EI21" i="9"/>
  <c r="EH21" i="9"/>
  <c r="EG21" i="9"/>
  <c r="EF21" i="9"/>
  <c r="EE21" i="9"/>
  <c r="ED21" i="9"/>
  <c r="EC21" i="9"/>
  <c r="EB21" i="9"/>
  <c r="EA21" i="9"/>
  <c r="DZ21" i="9"/>
  <c r="DY21" i="9"/>
  <c r="DX21" i="9"/>
  <c r="DW21" i="9"/>
  <c r="DV21" i="9"/>
  <c r="DU21" i="9"/>
  <c r="DT21" i="9"/>
  <c r="DS21" i="9"/>
  <c r="DR21" i="9"/>
  <c r="DQ21" i="9"/>
  <c r="DP21" i="9"/>
  <c r="DO21" i="9"/>
  <c r="DN21" i="9"/>
  <c r="DM21" i="9"/>
  <c r="DL21" i="9"/>
  <c r="DK21" i="9"/>
  <c r="DJ21" i="9"/>
  <c r="DI21" i="9"/>
  <c r="DH21" i="9"/>
  <c r="DG21" i="9"/>
  <c r="DF21" i="9"/>
  <c r="DE21" i="9"/>
  <c r="DD21" i="9"/>
  <c r="DC21" i="9"/>
  <c r="DB21" i="9"/>
  <c r="DA21" i="9"/>
  <c r="CZ21" i="9"/>
  <c r="CY21" i="9"/>
  <c r="CX21" i="9"/>
  <c r="CW21" i="9"/>
  <c r="CV21" i="9"/>
  <c r="CU21" i="9"/>
  <c r="CT21" i="9"/>
  <c r="CS21" i="9"/>
  <c r="CR21" i="9"/>
  <c r="CQ21" i="9"/>
  <c r="CP21" i="9"/>
  <c r="CO21" i="9"/>
  <c r="CN21" i="9"/>
  <c r="CM21" i="9"/>
  <c r="CL21" i="9"/>
  <c r="CK21" i="9"/>
  <c r="CJ21" i="9"/>
  <c r="CI21" i="9"/>
  <c r="CH21" i="9"/>
  <c r="CG21" i="9"/>
  <c r="CF21" i="9"/>
  <c r="CE21" i="9"/>
  <c r="CD21" i="9"/>
  <c r="CC21" i="9"/>
  <c r="CB21" i="9"/>
  <c r="CA21" i="9"/>
  <c r="BZ21" i="9"/>
  <c r="BY21" i="9"/>
  <c r="BX21" i="9"/>
  <c r="BW21" i="9"/>
  <c r="BV21" i="9"/>
  <c r="BU21" i="9"/>
  <c r="BT21" i="9"/>
  <c r="BS21" i="9"/>
  <c r="BR21" i="9"/>
  <c r="BQ21" i="9"/>
  <c r="BP21" i="9"/>
  <c r="BO21" i="9"/>
  <c r="BN21" i="9"/>
  <c r="BM21" i="9"/>
  <c r="BL21" i="9"/>
  <c r="BK21" i="9"/>
  <c r="BJ21" i="9"/>
  <c r="BI21" i="9"/>
  <c r="BH21" i="9"/>
  <c r="BG21" i="9"/>
  <c r="BF21" i="9"/>
  <c r="BE21" i="9"/>
  <c r="BD21" i="9"/>
  <c r="BC21" i="9"/>
  <c r="BB21" i="9"/>
  <c r="BA21" i="9"/>
  <c r="AZ21" i="9"/>
  <c r="AY21" i="9"/>
  <c r="AX21" i="9"/>
  <c r="AW21" i="9"/>
  <c r="AV21" i="9"/>
  <c r="AU21" i="9"/>
  <c r="AT21" i="9"/>
  <c r="AS21" i="9"/>
  <c r="AR21" i="9"/>
  <c r="AQ21" i="9"/>
  <c r="AP21" i="9"/>
  <c r="AO21" i="9"/>
  <c r="AN21" i="9"/>
  <c r="AM21" i="9"/>
  <c r="AL21" i="9"/>
  <c r="AK21" i="9"/>
  <c r="AJ21" i="9"/>
  <c r="AI21" i="9"/>
  <c r="AH21" i="9"/>
  <c r="AG21" i="9"/>
  <c r="AF21" i="9"/>
  <c r="AE21" i="9"/>
  <c r="AD21" i="9"/>
  <c r="AC21" i="9"/>
  <c r="AB21" i="9"/>
  <c r="AA21" i="9"/>
  <c r="Z21" i="9"/>
  <c r="Y21" i="9"/>
  <c r="X21" i="9"/>
  <c r="W21" i="9"/>
  <c r="V21" i="9"/>
  <c r="U21" i="9"/>
  <c r="T21" i="9"/>
  <c r="S21" i="9"/>
  <c r="R21" i="9"/>
  <c r="Q21" i="9"/>
  <c r="P21" i="9"/>
  <c r="O21" i="9"/>
  <c r="N21" i="9"/>
  <c r="M21" i="9"/>
  <c r="L21" i="9"/>
  <c r="K21" i="9"/>
  <c r="J21" i="9"/>
  <c r="I21" i="9"/>
  <c r="H21" i="9"/>
  <c r="G21" i="9"/>
  <c r="F21" i="9"/>
  <c r="E21" i="9"/>
  <c r="D21" i="9"/>
  <c r="GE20" i="9"/>
  <c r="GD20" i="9"/>
  <c r="GC20" i="9"/>
  <c r="GB20" i="9"/>
  <c r="GA20" i="9"/>
  <c r="FZ20" i="9"/>
  <c r="FY20" i="9"/>
  <c r="FX20" i="9"/>
  <c r="FW20" i="9"/>
  <c r="FV20" i="9"/>
  <c r="FU20" i="9"/>
  <c r="FT20" i="9"/>
  <c r="FS20" i="9"/>
  <c r="FR20" i="9"/>
  <c r="FQ20" i="9"/>
  <c r="FP20" i="9"/>
  <c r="FO20" i="9"/>
  <c r="FN20" i="9"/>
  <c r="FM20" i="9"/>
  <c r="FL20" i="9"/>
  <c r="FK20" i="9"/>
  <c r="FJ20" i="9"/>
  <c r="FI20" i="9"/>
  <c r="FH20" i="9"/>
  <c r="FG20" i="9"/>
  <c r="FF20" i="9"/>
  <c r="FE20" i="9"/>
  <c r="FD20" i="9"/>
  <c r="FC20" i="9"/>
  <c r="FB20" i="9"/>
  <c r="FA20" i="9"/>
  <c r="EZ20" i="9"/>
  <c r="EY20" i="9"/>
  <c r="EX20" i="9"/>
  <c r="EW20" i="9"/>
  <c r="EV20" i="9"/>
  <c r="EU20" i="9"/>
  <c r="ET20" i="9"/>
  <c r="ES20" i="9"/>
  <c r="ER20" i="9"/>
  <c r="EQ20" i="9"/>
  <c r="EP20" i="9"/>
  <c r="EO20" i="9"/>
  <c r="EN20" i="9"/>
  <c r="EM20" i="9"/>
  <c r="EL20" i="9"/>
  <c r="EK20" i="9"/>
  <c r="EJ20" i="9"/>
  <c r="EI20" i="9"/>
  <c r="EH20" i="9"/>
  <c r="EG20" i="9"/>
  <c r="EF20" i="9"/>
  <c r="EE20" i="9"/>
  <c r="ED20" i="9"/>
  <c r="EC20" i="9"/>
  <c r="EB20" i="9"/>
  <c r="EA20" i="9"/>
  <c r="DZ20" i="9"/>
  <c r="DY20" i="9"/>
  <c r="DX20" i="9"/>
  <c r="DW20" i="9"/>
  <c r="DV20" i="9"/>
  <c r="DU20" i="9"/>
  <c r="DT20" i="9"/>
  <c r="DS20" i="9"/>
  <c r="DR20" i="9"/>
  <c r="DQ20" i="9"/>
  <c r="DP20" i="9"/>
  <c r="DO20" i="9"/>
  <c r="DN20" i="9"/>
  <c r="DM20" i="9"/>
  <c r="DL20" i="9"/>
  <c r="DK20" i="9"/>
  <c r="DJ20" i="9"/>
  <c r="DI20" i="9"/>
  <c r="DH20" i="9"/>
  <c r="DG20" i="9"/>
  <c r="DF20" i="9"/>
  <c r="DE20" i="9"/>
  <c r="DD20" i="9"/>
  <c r="DC20" i="9"/>
  <c r="DB20" i="9"/>
  <c r="DA20" i="9"/>
  <c r="CZ20" i="9"/>
  <c r="CY20" i="9"/>
  <c r="CX20" i="9"/>
  <c r="CW20" i="9"/>
  <c r="CV20" i="9"/>
  <c r="CU20" i="9"/>
  <c r="CT20" i="9"/>
  <c r="CS20" i="9"/>
  <c r="CR20" i="9"/>
  <c r="CQ20" i="9"/>
  <c r="CP20" i="9"/>
  <c r="CO20" i="9"/>
  <c r="CN20" i="9"/>
  <c r="CM20" i="9"/>
  <c r="CL20" i="9"/>
  <c r="CK20" i="9"/>
  <c r="CJ20" i="9"/>
  <c r="CI20" i="9"/>
  <c r="CH20" i="9"/>
  <c r="CG20" i="9"/>
  <c r="CF20" i="9"/>
  <c r="CE20" i="9"/>
  <c r="CD20" i="9"/>
  <c r="CC20" i="9"/>
  <c r="CB20" i="9"/>
  <c r="CA20" i="9"/>
  <c r="BZ20" i="9"/>
  <c r="BY20" i="9"/>
  <c r="BX20" i="9"/>
  <c r="BW20" i="9"/>
  <c r="BV20" i="9"/>
  <c r="BU20" i="9"/>
  <c r="BT20" i="9"/>
  <c r="BS20" i="9"/>
  <c r="BR20" i="9"/>
  <c r="BQ20" i="9"/>
  <c r="BP20" i="9"/>
  <c r="BO20" i="9"/>
  <c r="BN20" i="9"/>
  <c r="BM20" i="9"/>
  <c r="BL20" i="9"/>
  <c r="BK20" i="9"/>
  <c r="BJ20" i="9"/>
  <c r="BI20" i="9"/>
  <c r="BH20" i="9"/>
  <c r="BG20" i="9"/>
  <c r="BF20" i="9"/>
  <c r="BE20" i="9"/>
  <c r="BD20" i="9"/>
  <c r="BC20" i="9"/>
  <c r="BB20" i="9"/>
  <c r="BA20" i="9"/>
  <c r="AZ20" i="9"/>
  <c r="AY20" i="9"/>
  <c r="AX20" i="9"/>
  <c r="AW20" i="9"/>
  <c r="AV20" i="9"/>
  <c r="AU20" i="9"/>
  <c r="AT20" i="9"/>
  <c r="AS20" i="9"/>
  <c r="AR20" i="9"/>
  <c r="AQ20" i="9"/>
  <c r="AP20" i="9"/>
  <c r="AO20" i="9"/>
  <c r="AN20" i="9"/>
  <c r="AM20" i="9"/>
  <c r="AL20" i="9"/>
  <c r="AK20" i="9"/>
  <c r="AJ20" i="9"/>
  <c r="AI20" i="9"/>
  <c r="AH20" i="9"/>
  <c r="AG20" i="9"/>
  <c r="AF20" i="9"/>
  <c r="AE20" i="9"/>
  <c r="AD20" i="9"/>
  <c r="AC20" i="9"/>
  <c r="AB20" i="9"/>
  <c r="AA20" i="9"/>
  <c r="Z20" i="9"/>
  <c r="Y20" i="9"/>
  <c r="X20" i="9"/>
  <c r="W20" i="9"/>
  <c r="V20" i="9"/>
  <c r="U20" i="9"/>
  <c r="T20" i="9"/>
  <c r="S20" i="9"/>
  <c r="R20" i="9"/>
  <c r="Q20" i="9"/>
  <c r="P20" i="9"/>
  <c r="O20" i="9"/>
  <c r="N20" i="9"/>
  <c r="M20" i="9"/>
  <c r="L20" i="9"/>
  <c r="K20" i="9"/>
  <c r="J20" i="9"/>
  <c r="I20" i="9"/>
  <c r="H20" i="9"/>
  <c r="G20" i="9"/>
  <c r="F20" i="9"/>
  <c r="E20" i="9"/>
  <c r="D20" i="9"/>
  <c r="GE19" i="9"/>
  <c r="GD19" i="9"/>
  <c r="GC19" i="9"/>
  <c r="GB19" i="9"/>
  <c r="GA19" i="9"/>
  <c r="FZ19" i="9"/>
  <c r="FY19" i="9"/>
  <c r="FX19" i="9"/>
  <c r="FW19" i="9"/>
  <c r="FV19" i="9"/>
  <c r="FU19" i="9"/>
  <c r="FT19" i="9"/>
  <c r="FS19" i="9"/>
  <c r="FR19" i="9"/>
  <c r="FQ19" i="9"/>
  <c r="FP19" i="9"/>
  <c r="FO19" i="9"/>
  <c r="FN19" i="9"/>
  <c r="FM19" i="9"/>
  <c r="FL19" i="9"/>
  <c r="FK19" i="9"/>
  <c r="FJ19" i="9"/>
  <c r="FI19" i="9"/>
  <c r="FH19" i="9"/>
  <c r="FG19" i="9"/>
  <c r="FF19" i="9"/>
  <c r="FE19" i="9"/>
  <c r="FD19" i="9"/>
  <c r="FC19" i="9"/>
  <c r="FB19" i="9"/>
  <c r="FA19" i="9"/>
  <c r="EZ19" i="9"/>
  <c r="EY19" i="9"/>
  <c r="EX19" i="9"/>
  <c r="EW19" i="9"/>
  <c r="EV19" i="9"/>
  <c r="EU19" i="9"/>
  <c r="ET19" i="9"/>
  <c r="ES19" i="9"/>
  <c r="ER19" i="9"/>
  <c r="EQ19" i="9"/>
  <c r="EP19" i="9"/>
  <c r="EO19" i="9"/>
  <c r="EN19" i="9"/>
  <c r="EM19" i="9"/>
  <c r="EL19" i="9"/>
  <c r="EK19" i="9"/>
  <c r="EJ19" i="9"/>
  <c r="EI19" i="9"/>
  <c r="EH19" i="9"/>
  <c r="EG19" i="9"/>
  <c r="EF19" i="9"/>
  <c r="EE19" i="9"/>
  <c r="ED19" i="9"/>
  <c r="EC19" i="9"/>
  <c r="EB19" i="9"/>
  <c r="EA19" i="9"/>
  <c r="DZ19" i="9"/>
  <c r="DY19" i="9"/>
  <c r="DX19" i="9"/>
  <c r="DW19" i="9"/>
  <c r="DV19" i="9"/>
  <c r="DU19" i="9"/>
  <c r="DT19" i="9"/>
  <c r="DS19" i="9"/>
  <c r="DR19" i="9"/>
  <c r="DQ19" i="9"/>
  <c r="DP19" i="9"/>
  <c r="DO19" i="9"/>
  <c r="DN19" i="9"/>
  <c r="DM19" i="9"/>
  <c r="DL19" i="9"/>
  <c r="DK19" i="9"/>
  <c r="DJ19" i="9"/>
  <c r="DI19" i="9"/>
  <c r="DH19" i="9"/>
  <c r="DG19" i="9"/>
  <c r="DF19" i="9"/>
  <c r="DE19" i="9"/>
  <c r="DD19" i="9"/>
  <c r="DC19" i="9"/>
  <c r="DB19" i="9"/>
  <c r="DA19" i="9"/>
  <c r="CZ19" i="9"/>
  <c r="CY19" i="9"/>
  <c r="CX19" i="9"/>
  <c r="CW19" i="9"/>
  <c r="CV19" i="9"/>
  <c r="CU19" i="9"/>
  <c r="CT19" i="9"/>
  <c r="CS19" i="9"/>
  <c r="CR19" i="9"/>
  <c r="CQ19" i="9"/>
  <c r="CP19" i="9"/>
  <c r="CO19" i="9"/>
  <c r="CN19" i="9"/>
  <c r="CM19" i="9"/>
  <c r="CL19" i="9"/>
  <c r="CK19" i="9"/>
  <c r="CJ19" i="9"/>
  <c r="CI19" i="9"/>
  <c r="CH19" i="9"/>
  <c r="CG19" i="9"/>
  <c r="CF19" i="9"/>
  <c r="CE19" i="9"/>
  <c r="CD19" i="9"/>
  <c r="CC19" i="9"/>
  <c r="CB19" i="9"/>
  <c r="CA19" i="9"/>
  <c r="BZ19" i="9"/>
  <c r="BY19" i="9"/>
  <c r="BX19" i="9"/>
  <c r="BW19" i="9"/>
  <c r="BV19" i="9"/>
  <c r="BU19" i="9"/>
  <c r="BT19" i="9"/>
  <c r="BS19" i="9"/>
  <c r="BR19" i="9"/>
  <c r="BQ19" i="9"/>
  <c r="BP19" i="9"/>
  <c r="BO19" i="9"/>
  <c r="BN19" i="9"/>
  <c r="BM19" i="9"/>
  <c r="BL19" i="9"/>
  <c r="BK19" i="9"/>
  <c r="BJ19" i="9"/>
  <c r="BI19" i="9"/>
  <c r="BH19" i="9"/>
  <c r="BG19" i="9"/>
  <c r="BF19" i="9"/>
  <c r="BE19" i="9"/>
  <c r="BD19" i="9"/>
  <c r="BC19" i="9"/>
  <c r="BB19" i="9"/>
  <c r="BA19" i="9"/>
  <c r="AZ19" i="9"/>
  <c r="AY19" i="9"/>
  <c r="AX19" i="9"/>
  <c r="AW19" i="9"/>
  <c r="AV19" i="9"/>
  <c r="AU19" i="9"/>
  <c r="AT19" i="9"/>
  <c r="AS19" i="9"/>
  <c r="AR19" i="9"/>
  <c r="AQ19" i="9"/>
  <c r="AP19" i="9"/>
  <c r="AO19" i="9"/>
  <c r="AN19" i="9"/>
  <c r="AM19" i="9"/>
  <c r="AL19" i="9"/>
  <c r="AK19" i="9"/>
  <c r="AJ19" i="9"/>
  <c r="AI19" i="9"/>
  <c r="AH19" i="9"/>
  <c r="AG19" i="9"/>
  <c r="AF19" i="9"/>
  <c r="AE19" i="9"/>
  <c r="AD19" i="9"/>
  <c r="AC19" i="9"/>
  <c r="AB19" i="9"/>
  <c r="AA19" i="9"/>
  <c r="Z19" i="9"/>
  <c r="Y19" i="9"/>
  <c r="X19" i="9"/>
  <c r="W19" i="9"/>
  <c r="V19" i="9"/>
  <c r="U19" i="9"/>
  <c r="T19" i="9"/>
  <c r="S19" i="9"/>
  <c r="R19" i="9"/>
  <c r="Q19" i="9"/>
  <c r="P19" i="9"/>
  <c r="O19" i="9"/>
  <c r="N19" i="9"/>
  <c r="M19" i="9"/>
  <c r="L19" i="9"/>
  <c r="K19" i="9"/>
  <c r="J19" i="9"/>
  <c r="I19" i="9"/>
  <c r="H19" i="9"/>
  <c r="G19" i="9"/>
  <c r="F19" i="9"/>
  <c r="E19" i="9"/>
  <c r="D19" i="9"/>
  <c r="GE18" i="9"/>
  <c r="GD18" i="9"/>
  <c r="GC18" i="9"/>
  <c r="GB18" i="9"/>
  <c r="GA18" i="9"/>
  <c r="FZ18" i="9"/>
  <c r="FY18" i="9"/>
  <c r="FX18" i="9"/>
  <c r="FW18" i="9"/>
  <c r="FV18" i="9"/>
  <c r="FU18" i="9"/>
  <c r="FT18" i="9"/>
  <c r="FS18" i="9"/>
  <c r="FR18" i="9"/>
  <c r="FQ18" i="9"/>
  <c r="FP18" i="9"/>
  <c r="FO18" i="9"/>
  <c r="FN18" i="9"/>
  <c r="FM18" i="9"/>
  <c r="FL18" i="9"/>
  <c r="FK18" i="9"/>
  <c r="FJ18" i="9"/>
  <c r="FI18" i="9"/>
  <c r="FH18" i="9"/>
  <c r="FG18" i="9"/>
  <c r="FF18" i="9"/>
  <c r="FE18" i="9"/>
  <c r="FD18" i="9"/>
  <c r="FC18" i="9"/>
  <c r="FB18" i="9"/>
  <c r="FA18" i="9"/>
  <c r="EZ18" i="9"/>
  <c r="EY18" i="9"/>
  <c r="EX18" i="9"/>
  <c r="EW18" i="9"/>
  <c r="EV18" i="9"/>
  <c r="EU18" i="9"/>
  <c r="ET18" i="9"/>
  <c r="ES18" i="9"/>
  <c r="ER18" i="9"/>
  <c r="EQ18" i="9"/>
  <c r="EP18" i="9"/>
  <c r="EO18" i="9"/>
  <c r="EN18" i="9"/>
  <c r="EM18" i="9"/>
  <c r="EL18" i="9"/>
  <c r="EK18" i="9"/>
  <c r="EJ18" i="9"/>
  <c r="EI18" i="9"/>
  <c r="EH18" i="9"/>
  <c r="EG18" i="9"/>
  <c r="EF18" i="9"/>
  <c r="EE18" i="9"/>
  <c r="ED18" i="9"/>
  <c r="EC18" i="9"/>
  <c r="EB18" i="9"/>
  <c r="EA18" i="9"/>
  <c r="DZ18" i="9"/>
  <c r="DY18" i="9"/>
  <c r="DX18" i="9"/>
  <c r="DW18" i="9"/>
  <c r="DV18" i="9"/>
  <c r="DU18" i="9"/>
  <c r="DT18" i="9"/>
  <c r="DS18" i="9"/>
  <c r="DR18" i="9"/>
  <c r="DQ18" i="9"/>
  <c r="DP18" i="9"/>
  <c r="DO18" i="9"/>
  <c r="DN18" i="9"/>
  <c r="DM18" i="9"/>
  <c r="DL18" i="9"/>
  <c r="DK18" i="9"/>
  <c r="DJ18" i="9"/>
  <c r="DI18" i="9"/>
  <c r="DH18" i="9"/>
  <c r="DG18" i="9"/>
  <c r="DF18" i="9"/>
  <c r="DE18" i="9"/>
  <c r="DD18" i="9"/>
  <c r="DC18" i="9"/>
  <c r="DB18" i="9"/>
  <c r="DA18" i="9"/>
  <c r="CZ18" i="9"/>
  <c r="CY18" i="9"/>
  <c r="CX18" i="9"/>
  <c r="CW18" i="9"/>
  <c r="CV18" i="9"/>
  <c r="CU18" i="9"/>
  <c r="CT18" i="9"/>
  <c r="CS18" i="9"/>
  <c r="CR18" i="9"/>
  <c r="CQ18" i="9"/>
  <c r="CP18" i="9"/>
  <c r="CO18" i="9"/>
  <c r="CN18" i="9"/>
  <c r="CM18" i="9"/>
  <c r="CL18" i="9"/>
  <c r="CK18" i="9"/>
  <c r="CJ18" i="9"/>
  <c r="CI18" i="9"/>
  <c r="CH18" i="9"/>
  <c r="CG18" i="9"/>
  <c r="CF18" i="9"/>
  <c r="CE18" i="9"/>
  <c r="CD18" i="9"/>
  <c r="CC18" i="9"/>
  <c r="CB18" i="9"/>
  <c r="CA18" i="9"/>
  <c r="BZ18" i="9"/>
  <c r="BY18" i="9"/>
  <c r="BX18" i="9"/>
  <c r="BW18" i="9"/>
  <c r="BV18" i="9"/>
  <c r="BU18" i="9"/>
  <c r="BT18" i="9"/>
  <c r="BS18" i="9"/>
  <c r="BR18" i="9"/>
  <c r="BQ18" i="9"/>
  <c r="BP18" i="9"/>
  <c r="BO18" i="9"/>
  <c r="BN18" i="9"/>
  <c r="BM18" i="9"/>
  <c r="BL18" i="9"/>
  <c r="BK18" i="9"/>
  <c r="BJ18" i="9"/>
  <c r="BI18" i="9"/>
  <c r="BH18" i="9"/>
  <c r="BG18" i="9"/>
  <c r="BF18" i="9"/>
  <c r="BE18" i="9"/>
  <c r="BD18" i="9"/>
  <c r="BC18" i="9"/>
  <c r="BB18" i="9"/>
  <c r="BA18" i="9"/>
  <c r="AZ18" i="9"/>
  <c r="AY18" i="9"/>
  <c r="AX18" i="9"/>
  <c r="AW18" i="9"/>
  <c r="AV18" i="9"/>
  <c r="AU18" i="9"/>
  <c r="AT18" i="9"/>
  <c r="AS18" i="9"/>
  <c r="AR18" i="9"/>
  <c r="AQ18" i="9"/>
  <c r="AP18" i="9"/>
  <c r="AO18" i="9"/>
  <c r="AN18" i="9"/>
  <c r="AM18" i="9"/>
  <c r="AL18" i="9"/>
  <c r="AK18" i="9"/>
  <c r="AJ18" i="9"/>
  <c r="AI18" i="9"/>
  <c r="AH18" i="9"/>
  <c r="AG18" i="9"/>
  <c r="AF18" i="9"/>
  <c r="AE18" i="9"/>
  <c r="AD18" i="9"/>
  <c r="AC18" i="9"/>
  <c r="AB18" i="9"/>
  <c r="AA18" i="9"/>
  <c r="Z18" i="9"/>
  <c r="Y18" i="9"/>
  <c r="X18" i="9"/>
  <c r="W18" i="9"/>
  <c r="V18" i="9"/>
  <c r="U18" i="9"/>
  <c r="T18" i="9"/>
  <c r="S18" i="9"/>
  <c r="R18" i="9"/>
  <c r="Q18" i="9"/>
  <c r="P18" i="9"/>
  <c r="O18" i="9"/>
  <c r="N18" i="9"/>
  <c r="M18" i="9"/>
  <c r="L18" i="9"/>
  <c r="K18" i="9"/>
  <c r="J18" i="9"/>
  <c r="I18" i="9"/>
  <c r="H18" i="9"/>
  <c r="G18" i="9"/>
  <c r="F18" i="9"/>
  <c r="E18" i="9"/>
  <c r="D18" i="9"/>
  <c r="GE17" i="9"/>
  <c r="GD17" i="9"/>
  <c r="GC17" i="9"/>
  <c r="GB17" i="9"/>
  <c r="GA17" i="9"/>
  <c r="FZ17" i="9"/>
  <c r="FY17" i="9"/>
  <c r="FX17" i="9"/>
  <c r="FW17" i="9"/>
  <c r="FV17" i="9"/>
  <c r="FU17" i="9"/>
  <c r="FT17" i="9"/>
  <c r="FS17" i="9"/>
  <c r="FR17" i="9"/>
  <c r="FQ17" i="9"/>
  <c r="FP17" i="9"/>
  <c r="FO17" i="9"/>
  <c r="FN17" i="9"/>
  <c r="FM17" i="9"/>
  <c r="FL17" i="9"/>
  <c r="FK17" i="9"/>
  <c r="FJ17" i="9"/>
  <c r="FI17" i="9"/>
  <c r="FH17" i="9"/>
  <c r="FG17" i="9"/>
  <c r="FF17" i="9"/>
  <c r="FE17" i="9"/>
  <c r="FD17" i="9"/>
  <c r="FC17" i="9"/>
  <c r="FB17" i="9"/>
  <c r="FA17" i="9"/>
  <c r="EZ17" i="9"/>
  <c r="EY17" i="9"/>
  <c r="EX17" i="9"/>
  <c r="EW17" i="9"/>
  <c r="EV17" i="9"/>
  <c r="EU17" i="9"/>
  <c r="ET17" i="9"/>
  <c r="ES17" i="9"/>
  <c r="ER17" i="9"/>
  <c r="EQ17" i="9"/>
  <c r="EP17" i="9"/>
  <c r="EO17" i="9"/>
  <c r="EN17" i="9"/>
  <c r="EM17" i="9"/>
  <c r="EL17" i="9"/>
  <c r="EK17" i="9"/>
  <c r="EJ17" i="9"/>
  <c r="EI17" i="9"/>
  <c r="EH17" i="9"/>
  <c r="EG17" i="9"/>
  <c r="EF17" i="9"/>
  <c r="EE17" i="9"/>
  <c r="ED17" i="9"/>
  <c r="EC17" i="9"/>
  <c r="EB17" i="9"/>
  <c r="EA17" i="9"/>
  <c r="DZ17" i="9"/>
  <c r="DY17" i="9"/>
  <c r="DX17" i="9"/>
  <c r="DW17" i="9"/>
  <c r="DV17" i="9"/>
  <c r="DU17" i="9"/>
  <c r="DT17" i="9"/>
  <c r="DS17" i="9"/>
  <c r="DR17" i="9"/>
  <c r="DQ17" i="9"/>
  <c r="DP17" i="9"/>
  <c r="DO17" i="9"/>
  <c r="DN17" i="9"/>
  <c r="DM17" i="9"/>
  <c r="DL17" i="9"/>
  <c r="DK17" i="9"/>
  <c r="DJ17" i="9"/>
  <c r="DI17" i="9"/>
  <c r="DH17" i="9"/>
  <c r="DG17" i="9"/>
  <c r="DF17" i="9"/>
  <c r="DE17" i="9"/>
  <c r="DD17" i="9"/>
  <c r="DC17" i="9"/>
  <c r="DB17" i="9"/>
  <c r="DA17" i="9"/>
  <c r="CZ17" i="9"/>
  <c r="CY17" i="9"/>
  <c r="CX17" i="9"/>
  <c r="CW17" i="9"/>
  <c r="CV17" i="9"/>
  <c r="CU17" i="9"/>
  <c r="CT17" i="9"/>
  <c r="CS17" i="9"/>
  <c r="CR17" i="9"/>
  <c r="CQ17" i="9"/>
  <c r="CP17" i="9"/>
  <c r="CO17" i="9"/>
  <c r="CN17" i="9"/>
  <c r="CM17" i="9"/>
  <c r="CL17" i="9"/>
  <c r="CK17" i="9"/>
  <c r="CJ17" i="9"/>
  <c r="CI17" i="9"/>
  <c r="CH17" i="9"/>
  <c r="CG17" i="9"/>
  <c r="CF17" i="9"/>
  <c r="CE17" i="9"/>
  <c r="CD17" i="9"/>
  <c r="CC17" i="9"/>
  <c r="CB17" i="9"/>
  <c r="CA17" i="9"/>
  <c r="BZ17" i="9"/>
  <c r="BY17" i="9"/>
  <c r="BX17" i="9"/>
  <c r="BW17" i="9"/>
  <c r="BV17" i="9"/>
  <c r="BU17" i="9"/>
  <c r="BT17" i="9"/>
  <c r="BS17" i="9"/>
  <c r="BR17" i="9"/>
  <c r="BQ17" i="9"/>
  <c r="BP17" i="9"/>
  <c r="BO17" i="9"/>
  <c r="BN17" i="9"/>
  <c r="BM17" i="9"/>
  <c r="BL17" i="9"/>
  <c r="BK17" i="9"/>
  <c r="BJ17" i="9"/>
  <c r="BI17" i="9"/>
  <c r="BH17" i="9"/>
  <c r="BG17" i="9"/>
  <c r="BF17" i="9"/>
  <c r="BE17" i="9"/>
  <c r="BD17" i="9"/>
  <c r="BC17" i="9"/>
  <c r="BB17" i="9"/>
  <c r="BA17" i="9"/>
  <c r="AZ17" i="9"/>
  <c r="AY17" i="9"/>
  <c r="AX17" i="9"/>
  <c r="AW17" i="9"/>
  <c r="AV17" i="9"/>
  <c r="AU17" i="9"/>
  <c r="AT17" i="9"/>
  <c r="AS17" i="9"/>
  <c r="AR17" i="9"/>
  <c r="AQ17" i="9"/>
  <c r="AP17" i="9"/>
  <c r="AO17" i="9"/>
  <c r="AN17" i="9"/>
  <c r="AM17" i="9"/>
  <c r="AL17" i="9"/>
  <c r="AK17" i="9"/>
  <c r="AJ17" i="9"/>
  <c r="AI17" i="9"/>
  <c r="AH17" i="9"/>
  <c r="AG17" i="9"/>
  <c r="AF17" i="9"/>
  <c r="AE17" i="9"/>
  <c r="AD17" i="9"/>
  <c r="AC17" i="9"/>
  <c r="AB17" i="9"/>
  <c r="AA17" i="9"/>
  <c r="Z17" i="9"/>
  <c r="Y17" i="9"/>
  <c r="X17" i="9"/>
  <c r="W17" i="9"/>
  <c r="V17" i="9"/>
  <c r="U17" i="9"/>
  <c r="T17" i="9"/>
  <c r="S17" i="9"/>
  <c r="R17" i="9"/>
  <c r="Q17" i="9"/>
  <c r="P17" i="9"/>
  <c r="O17" i="9"/>
  <c r="N17" i="9"/>
  <c r="M17" i="9"/>
  <c r="L17" i="9"/>
  <c r="K17" i="9"/>
  <c r="J17" i="9"/>
  <c r="I17" i="9"/>
  <c r="H17" i="9"/>
  <c r="G17" i="9"/>
  <c r="F17" i="9"/>
  <c r="E17" i="9"/>
  <c r="D17" i="9"/>
  <c r="GE16" i="9"/>
  <c r="GD16" i="9"/>
  <c r="GC16" i="9"/>
  <c r="GB16" i="9"/>
  <c r="GA16" i="9"/>
  <c r="FZ16" i="9"/>
  <c r="FY16" i="9"/>
  <c r="FX16" i="9"/>
  <c r="FW16" i="9"/>
  <c r="FV16" i="9"/>
  <c r="FU16" i="9"/>
  <c r="FT16" i="9"/>
  <c r="FS16" i="9"/>
  <c r="FR16" i="9"/>
  <c r="FQ16" i="9"/>
  <c r="FP16" i="9"/>
  <c r="FO16" i="9"/>
  <c r="FN16" i="9"/>
  <c r="FM16" i="9"/>
  <c r="FL16" i="9"/>
  <c r="FK16" i="9"/>
  <c r="FJ16" i="9"/>
  <c r="FI16" i="9"/>
  <c r="FH16" i="9"/>
  <c r="FG16" i="9"/>
  <c r="FF16" i="9"/>
  <c r="FE16" i="9"/>
  <c r="FD16" i="9"/>
  <c r="FC16" i="9"/>
  <c r="FB16" i="9"/>
  <c r="FA16" i="9"/>
  <c r="EZ16" i="9"/>
  <c r="EY16" i="9"/>
  <c r="EX16" i="9"/>
  <c r="EW16" i="9"/>
  <c r="EV16" i="9"/>
  <c r="EU16" i="9"/>
  <c r="ET16" i="9"/>
  <c r="ES16" i="9"/>
  <c r="ER16" i="9"/>
  <c r="EQ16" i="9"/>
  <c r="EP16" i="9"/>
  <c r="EO16" i="9"/>
  <c r="EN16" i="9"/>
  <c r="EM16" i="9"/>
  <c r="EL16" i="9"/>
  <c r="EK16" i="9"/>
  <c r="EJ16" i="9"/>
  <c r="EI16" i="9"/>
  <c r="EH16" i="9"/>
  <c r="EG16" i="9"/>
  <c r="EF16" i="9"/>
  <c r="EE16" i="9"/>
  <c r="ED16" i="9"/>
  <c r="EC16" i="9"/>
  <c r="EB16" i="9"/>
  <c r="EA16" i="9"/>
  <c r="DZ16" i="9"/>
  <c r="DY16" i="9"/>
  <c r="DX16" i="9"/>
  <c r="DW16" i="9"/>
  <c r="DV16" i="9"/>
  <c r="DU16" i="9"/>
  <c r="DT16" i="9"/>
  <c r="DS16" i="9"/>
  <c r="DR16" i="9"/>
  <c r="DQ16" i="9"/>
  <c r="DP16" i="9"/>
  <c r="DO16" i="9"/>
  <c r="DN16" i="9"/>
  <c r="DM16" i="9"/>
  <c r="DL16" i="9"/>
  <c r="DK16" i="9"/>
  <c r="DJ16" i="9"/>
  <c r="DI16" i="9"/>
  <c r="DH16" i="9"/>
  <c r="DG16" i="9"/>
  <c r="DF16" i="9"/>
  <c r="DE16" i="9"/>
  <c r="DD16" i="9"/>
  <c r="DC16" i="9"/>
  <c r="DB16" i="9"/>
  <c r="DA16" i="9"/>
  <c r="CZ16" i="9"/>
  <c r="CY16" i="9"/>
  <c r="CX16" i="9"/>
  <c r="CW16" i="9"/>
  <c r="CV16" i="9"/>
  <c r="CU16" i="9"/>
  <c r="CT16" i="9"/>
  <c r="CS16" i="9"/>
  <c r="CR16" i="9"/>
  <c r="CQ16" i="9"/>
  <c r="CP16" i="9"/>
  <c r="CO16" i="9"/>
  <c r="CN16" i="9"/>
  <c r="CM16" i="9"/>
  <c r="CL16" i="9"/>
  <c r="CK16" i="9"/>
  <c r="CJ16" i="9"/>
  <c r="CI16" i="9"/>
  <c r="CH16" i="9"/>
  <c r="CG16" i="9"/>
  <c r="CF16" i="9"/>
  <c r="CE16" i="9"/>
  <c r="CD16" i="9"/>
  <c r="CC16" i="9"/>
  <c r="CB16" i="9"/>
  <c r="CA16" i="9"/>
  <c r="BZ16" i="9"/>
  <c r="BY16" i="9"/>
  <c r="BX16" i="9"/>
  <c r="BW16" i="9"/>
  <c r="BV16" i="9"/>
  <c r="BU16" i="9"/>
  <c r="BT16" i="9"/>
  <c r="BS16" i="9"/>
  <c r="BR16" i="9"/>
  <c r="BQ16" i="9"/>
  <c r="BP16" i="9"/>
  <c r="BO16" i="9"/>
  <c r="BN16" i="9"/>
  <c r="BM16" i="9"/>
  <c r="BL16" i="9"/>
  <c r="BK16" i="9"/>
  <c r="BJ16" i="9"/>
  <c r="BI16" i="9"/>
  <c r="BH16" i="9"/>
  <c r="BG16" i="9"/>
  <c r="BF16" i="9"/>
  <c r="BE16" i="9"/>
  <c r="BD16" i="9"/>
  <c r="BC16" i="9"/>
  <c r="BB16" i="9"/>
  <c r="BA16" i="9"/>
  <c r="AZ16" i="9"/>
  <c r="AY16" i="9"/>
  <c r="AX16" i="9"/>
  <c r="AW16" i="9"/>
  <c r="AV16" i="9"/>
  <c r="AU16" i="9"/>
  <c r="AT16" i="9"/>
  <c r="AS16" i="9"/>
  <c r="AR16" i="9"/>
  <c r="AQ16" i="9"/>
  <c r="AP16" i="9"/>
  <c r="AO16" i="9"/>
  <c r="AN16" i="9"/>
  <c r="AM16" i="9"/>
  <c r="AL16" i="9"/>
  <c r="AK16" i="9"/>
  <c r="AJ16" i="9"/>
  <c r="AI16" i="9"/>
  <c r="AH16" i="9"/>
  <c r="AG16" i="9"/>
  <c r="AF16" i="9"/>
  <c r="AE16" i="9"/>
  <c r="AD16" i="9"/>
  <c r="AC16" i="9"/>
  <c r="AB16" i="9"/>
  <c r="AA16" i="9"/>
  <c r="Z16" i="9"/>
  <c r="Y16" i="9"/>
  <c r="X16" i="9"/>
  <c r="W16" i="9"/>
  <c r="V16" i="9"/>
  <c r="U16" i="9"/>
  <c r="T16" i="9"/>
  <c r="S16" i="9"/>
  <c r="R16" i="9"/>
  <c r="Q16" i="9"/>
  <c r="P16" i="9"/>
  <c r="O16" i="9"/>
  <c r="N16" i="9"/>
  <c r="M16" i="9"/>
  <c r="L16" i="9"/>
  <c r="K16" i="9"/>
  <c r="J16" i="9"/>
  <c r="I16" i="9"/>
  <c r="H16" i="9"/>
  <c r="G16" i="9"/>
  <c r="F16" i="9"/>
  <c r="E16" i="9"/>
  <c r="D16" i="9"/>
  <c r="GE15" i="9"/>
  <c r="GD15" i="9"/>
  <c r="GC15" i="9"/>
  <c r="GB15" i="9"/>
  <c r="GA15" i="9"/>
  <c r="FZ15" i="9"/>
  <c r="FY15" i="9"/>
  <c r="FX15" i="9"/>
  <c r="FW15" i="9"/>
  <c r="FV15" i="9"/>
  <c r="FU15" i="9"/>
  <c r="FT15" i="9"/>
  <c r="FS15" i="9"/>
  <c r="FR15" i="9"/>
  <c r="FQ15" i="9"/>
  <c r="FP15" i="9"/>
  <c r="FO15" i="9"/>
  <c r="FN15" i="9"/>
  <c r="FM15" i="9"/>
  <c r="FL15" i="9"/>
  <c r="FK15" i="9"/>
  <c r="FJ15" i="9"/>
  <c r="FI15" i="9"/>
  <c r="FH15" i="9"/>
  <c r="FG15" i="9"/>
  <c r="FF15" i="9"/>
  <c r="FE15" i="9"/>
  <c r="FD15" i="9"/>
  <c r="FC15" i="9"/>
  <c r="FB15" i="9"/>
  <c r="FA15" i="9"/>
  <c r="EZ15" i="9"/>
  <c r="EY15" i="9"/>
  <c r="EX15" i="9"/>
  <c r="EW15" i="9"/>
  <c r="EV15" i="9"/>
  <c r="EU15" i="9"/>
  <c r="ET15" i="9"/>
  <c r="ES15" i="9"/>
  <c r="ER15" i="9"/>
  <c r="EQ15" i="9"/>
  <c r="EP15" i="9"/>
  <c r="EO15" i="9"/>
  <c r="EN15" i="9"/>
  <c r="EM15" i="9"/>
  <c r="EL15" i="9"/>
  <c r="EK15" i="9"/>
  <c r="EJ15" i="9"/>
  <c r="EI15" i="9"/>
  <c r="EH15" i="9"/>
  <c r="EG15" i="9"/>
  <c r="EF15" i="9"/>
  <c r="EE15" i="9"/>
  <c r="ED15" i="9"/>
  <c r="EC15" i="9"/>
  <c r="EB15" i="9"/>
  <c r="EA15" i="9"/>
  <c r="DZ15" i="9"/>
  <c r="DY15" i="9"/>
  <c r="DX15" i="9"/>
  <c r="DW15" i="9"/>
  <c r="DV15" i="9"/>
  <c r="DU15" i="9"/>
  <c r="DT15" i="9"/>
  <c r="DS15" i="9"/>
  <c r="DR15" i="9"/>
  <c r="DQ15" i="9"/>
  <c r="DP15" i="9"/>
  <c r="DO15" i="9"/>
  <c r="DN15" i="9"/>
  <c r="DM15" i="9"/>
  <c r="DL15" i="9"/>
  <c r="DK15" i="9"/>
  <c r="DJ15" i="9"/>
  <c r="DI15" i="9"/>
  <c r="DH15" i="9"/>
  <c r="DG15" i="9"/>
  <c r="DF15" i="9"/>
  <c r="DE15" i="9"/>
  <c r="DD15" i="9"/>
  <c r="DC15" i="9"/>
  <c r="DB15" i="9"/>
  <c r="DA15" i="9"/>
  <c r="CZ15" i="9"/>
  <c r="CY15" i="9"/>
  <c r="CX15" i="9"/>
  <c r="CW15" i="9"/>
  <c r="CV15" i="9"/>
  <c r="CU15" i="9"/>
  <c r="CT15" i="9"/>
  <c r="CS15" i="9"/>
  <c r="CR15" i="9"/>
  <c r="CQ15" i="9"/>
  <c r="CP15" i="9"/>
  <c r="CO15" i="9"/>
  <c r="CN15" i="9"/>
  <c r="CM15" i="9"/>
  <c r="CL15" i="9"/>
  <c r="CK15" i="9"/>
  <c r="CJ15" i="9"/>
  <c r="CI15" i="9"/>
  <c r="CH15" i="9"/>
  <c r="CG15" i="9"/>
  <c r="CF15" i="9"/>
  <c r="CE15" i="9"/>
  <c r="CD15" i="9"/>
  <c r="CC15" i="9"/>
  <c r="CB15" i="9"/>
  <c r="CA15" i="9"/>
  <c r="BZ15" i="9"/>
  <c r="BY15" i="9"/>
  <c r="BX15" i="9"/>
  <c r="BW15" i="9"/>
  <c r="BV15" i="9"/>
  <c r="BU15" i="9"/>
  <c r="BT15" i="9"/>
  <c r="BS15" i="9"/>
  <c r="BR15" i="9"/>
  <c r="BQ15" i="9"/>
  <c r="BP15" i="9"/>
  <c r="BO15" i="9"/>
  <c r="BN15" i="9"/>
  <c r="BM15" i="9"/>
  <c r="BL15" i="9"/>
  <c r="BK15" i="9"/>
  <c r="BJ15" i="9"/>
  <c r="BI15" i="9"/>
  <c r="BH15" i="9"/>
  <c r="BG15" i="9"/>
  <c r="BF15" i="9"/>
  <c r="BE15" i="9"/>
  <c r="BD15" i="9"/>
  <c r="BC15" i="9"/>
  <c r="BB15" i="9"/>
  <c r="BA15" i="9"/>
  <c r="AZ15" i="9"/>
  <c r="AY15" i="9"/>
  <c r="AX15" i="9"/>
  <c r="AW15" i="9"/>
  <c r="AV15" i="9"/>
  <c r="AU15" i="9"/>
  <c r="AT15" i="9"/>
  <c r="AS15" i="9"/>
  <c r="AR15" i="9"/>
  <c r="AQ15" i="9"/>
  <c r="AP15" i="9"/>
  <c r="AO15" i="9"/>
  <c r="AN15" i="9"/>
  <c r="AM15" i="9"/>
  <c r="AL15" i="9"/>
  <c r="AK15" i="9"/>
  <c r="AJ15" i="9"/>
  <c r="AI15" i="9"/>
  <c r="AH15" i="9"/>
  <c r="AG15" i="9"/>
  <c r="AF15" i="9"/>
  <c r="AE15" i="9"/>
  <c r="AD15" i="9"/>
  <c r="AC15" i="9"/>
  <c r="AB15" i="9"/>
  <c r="AA15" i="9"/>
  <c r="Z15" i="9"/>
  <c r="Y15" i="9"/>
  <c r="X15" i="9"/>
  <c r="W15" i="9"/>
  <c r="V15" i="9"/>
  <c r="U15" i="9"/>
  <c r="T15" i="9"/>
  <c r="S15" i="9"/>
  <c r="R15" i="9"/>
  <c r="Q15" i="9"/>
  <c r="P15" i="9"/>
  <c r="O15" i="9"/>
  <c r="N15" i="9"/>
  <c r="M15" i="9"/>
  <c r="L15" i="9"/>
  <c r="K15" i="9"/>
  <c r="J15" i="9"/>
  <c r="I15" i="9"/>
  <c r="H15" i="9"/>
  <c r="G15" i="9"/>
  <c r="F15" i="9"/>
  <c r="E15" i="9"/>
  <c r="D15" i="9"/>
  <c r="GE14" i="9"/>
  <c r="GD14" i="9"/>
  <c r="GC14" i="9"/>
  <c r="GB14" i="9"/>
  <c r="GA14" i="9"/>
  <c r="FZ14" i="9"/>
  <c r="FY14" i="9"/>
  <c r="FX14" i="9"/>
  <c r="FW14" i="9"/>
  <c r="FV14" i="9"/>
  <c r="FU14" i="9"/>
  <c r="FT14" i="9"/>
  <c r="FS14" i="9"/>
  <c r="FR14" i="9"/>
  <c r="FQ14" i="9"/>
  <c r="FP14" i="9"/>
  <c r="FO14" i="9"/>
  <c r="FN14" i="9"/>
  <c r="FM14" i="9"/>
  <c r="FL14" i="9"/>
  <c r="FK14" i="9"/>
  <c r="FJ14" i="9"/>
  <c r="FI14" i="9"/>
  <c r="FH14" i="9"/>
  <c r="FG14" i="9"/>
  <c r="FF14" i="9"/>
  <c r="FE14" i="9"/>
  <c r="FD14" i="9"/>
  <c r="FC14" i="9"/>
  <c r="FB14" i="9"/>
  <c r="FA14" i="9"/>
  <c r="EZ14" i="9"/>
  <c r="EY14" i="9"/>
  <c r="EX14" i="9"/>
  <c r="EW14" i="9"/>
  <c r="EV14" i="9"/>
  <c r="EU14" i="9"/>
  <c r="ET14" i="9"/>
  <c r="ES14" i="9"/>
  <c r="ER14" i="9"/>
  <c r="EQ14" i="9"/>
  <c r="EP14" i="9"/>
  <c r="EO14" i="9"/>
  <c r="EN14" i="9"/>
  <c r="EM14" i="9"/>
  <c r="EL14" i="9"/>
  <c r="EK14" i="9"/>
  <c r="EJ14" i="9"/>
  <c r="EI14" i="9"/>
  <c r="EH14" i="9"/>
  <c r="EG14" i="9"/>
  <c r="EF14" i="9"/>
  <c r="EE14" i="9"/>
  <c r="ED14" i="9"/>
  <c r="EC14" i="9"/>
  <c r="EB14" i="9"/>
  <c r="EA14" i="9"/>
  <c r="DZ14" i="9"/>
  <c r="DY14" i="9"/>
  <c r="DX14" i="9"/>
  <c r="DW14" i="9"/>
  <c r="DV14" i="9"/>
  <c r="DU14" i="9"/>
  <c r="DT14" i="9"/>
  <c r="DS14" i="9"/>
  <c r="DR14" i="9"/>
  <c r="DQ14" i="9"/>
  <c r="DP14" i="9"/>
  <c r="DO14" i="9"/>
  <c r="DN14" i="9"/>
  <c r="DM14" i="9"/>
  <c r="DL14" i="9"/>
  <c r="DK14" i="9"/>
  <c r="DJ14" i="9"/>
  <c r="DI14" i="9"/>
  <c r="DH14" i="9"/>
  <c r="DG14" i="9"/>
  <c r="DF14" i="9"/>
  <c r="DE14" i="9"/>
  <c r="DD14" i="9"/>
  <c r="DC14" i="9"/>
  <c r="DB14" i="9"/>
  <c r="DA14" i="9"/>
  <c r="CZ14" i="9"/>
  <c r="CY14" i="9"/>
  <c r="CX14" i="9"/>
  <c r="CW14" i="9"/>
  <c r="CV14" i="9"/>
  <c r="CU14" i="9"/>
  <c r="CT14" i="9"/>
  <c r="CS14" i="9"/>
  <c r="CR14" i="9"/>
  <c r="CQ14" i="9"/>
  <c r="CP14" i="9"/>
  <c r="CO14" i="9"/>
  <c r="CN14" i="9"/>
  <c r="CM14" i="9"/>
  <c r="CL14" i="9"/>
  <c r="CK14" i="9"/>
  <c r="CJ14" i="9"/>
  <c r="CI14" i="9"/>
  <c r="CH14" i="9"/>
  <c r="CG14" i="9"/>
  <c r="CF14" i="9"/>
  <c r="CE14" i="9"/>
  <c r="CD14" i="9"/>
  <c r="CC14" i="9"/>
  <c r="CB14" i="9"/>
  <c r="CA14" i="9"/>
  <c r="BZ14" i="9"/>
  <c r="BY14" i="9"/>
  <c r="BX14" i="9"/>
  <c r="BW14" i="9"/>
  <c r="BV14" i="9"/>
  <c r="BU14" i="9"/>
  <c r="BT14" i="9"/>
  <c r="BS14" i="9"/>
  <c r="BR14" i="9"/>
  <c r="BQ14" i="9"/>
  <c r="BP14" i="9"/>
  <c r="BO14" i="9"/>
  <c r="BN14" i="9"/>
  <c r="BM14" i="9"/>
  <c r="BL14" i="9"/>
  <c r="BK14" i="9"/>
  <c r="BJ14" i="9"/>
  <c r="BI14" i="9"/>
  <c r="BH14" i="9"/>
  <c r="BG14" i="9"/>
  <c r="BF14" i="9"/>
  <c r="BE14" i="9"/>
  <c r="BD14" i="9"/>
  <c r="BC14" i="9"/>
  <c r="BB14" i="9"/>
  <c r="BA14" i="9"/>
  <c r="AZ14" i="9"/>
  <c r="AY14" i="9"/>
  <c r="AX14" i="9"/>
  <c r="AW14" i="9"/>
  <c r="AV14" i="9"/>
  <c r="AU14" i="9"/>
  <c r="AT14" i="9"/>
  <c r="AS14" i="9"/>
  <c r="AR14" i="9"/>
  <c r="AQ14" i="9"/>
  <c r="AP14" i="9"/>
  <c r="AO14" i="9"/>
  <c r="AN14" i="9"/>
  <c r="AM14" i="9"/>
  <c r="AL14" i="9"/>
  <c r="AK14" i="9"/>
  <c r="AJ14" i="9"/>
  <c r="AI14" i="9"/>
  <c r="AH14" i="9"/>
  <c r="AG14" i="9"/>
  <c r="AF14" i="9"/>
  <c r="AE14" i="9"/>
  <c r="AD14" i="9"/>
  <c r="AC14" i="9"/>
  <c r="AB14" i="9"/>
  <c r="AA14" i="9"/>
  <c r="Z14" i="9"/>
  <c r="Y14" i="9"/>
  <c r="X14" i="9"/>
  <c r="W14" i="9"/>
  <c r="V14" i="9"/>
  <c r="U14" i="9"/>
  <c r="T14" i="9"/>
  <c r="S14" i="9"/>
  <c r="R14" i="9"/>
  <c r="Q14" i="9"/>
  <c r="P14" i="9"/>
  <c r="O14" i="9"/>
  <c r="N14" i="9"/>
  <c r="M14" i="9"/>
  <c r="L14" i="9"/>
  <c r="K14" i="9"/>
  <c r="J14" i="9"/>
  <c r="I14" i="9"/>
  <c r="H14" i="9"/>
  <c r="G14" i="9"/>
  <c r="F14" i="9"/>
  <c r="E14" i="9"/>
  <c r="D14" i="9"/>
  <c r="GE13" i="9"/>
  <c r="GD13" i="9"/>
  <c r="GC13" i="9"/>
  <c r="GB13" i="9"/>
  <c r="GA13" i="9"/>
  <c r="FZ13" i="9"/>
  <c r="FY13" i="9"/>
  <c r="FX13" i="9"/>
  <c r="FW13" i="9"/>
  <c r="FV13" i="9"/>
  <c r="FU13" i="9"/>
  <c r="FT13" i="9"/>
  <c r="FS13" i="9"/>
  <c r="FR13" i="9"/>
  <c r="FQ13" i="9"/>
  <c r="FP13" i="9"/>
  <c r="FO13" i="9"/>
  <c r="FN13" i="9"/>
  <c r="FM13" i="9"/>
  <c r="FL13" i="9"/>
  <c r="FK13" i="9"/>
  <c r="FJ13" i="9"/>
  <c r="FI13" i="9"/>
  <c r="FH13" i="9"/>
  <c r="FG13" i="9"/>
  <c r="FF13" i="9"/>
  <c r="FE13" i="9"/>
  <c r="FD13" i="9"/>
  <c r="FC13" i="9"/>
  <c r="FB13" i="9"/>
  <c r="FA13" i="9"/>
  <c r="EZ13" i="9"/>
  <c r="EY13" i="9"/>
  <c r="EX13" i="9"/>
  <c r="EW13" i="9"/>
  <c r="EV13" i="9"/>
  <c r="EU13" i="9"/>
  <c r="ET13" i="9"/>
  <c r="ES13" i="9"/>
  <c r="ER13" i="9"/>
  <c r="EQ13" i="9"/>
  <c r="EP13" i="9"/>
  <c r="EO13" i="9"/>
  <c r="EN13" i="9"/>
  <c r="EM13" i="9"/>
  <c r="EL13" i="9"/>
  <c r="EK13" i="9"/>
  <c r="EJ13" i="9"/>
  <c r="EI13" i="9"/>
  <c r="EH13" i="9"/>
  <c r="EG13" i="9"/>
  <c r="EF13" i="9"/>
  <c r="EE13" i="9"/>
  <c r="ED13" i="9"/>
  <c r="EC13" i="9"/>
  <c r="EB13" i="9"/>
  <c r="EA13" i="9"/>
  <c r="DZ13" i="9"/>
  <c r="DY13" i="9"/>
  <c r="DX13" i="9"/>
  <c r="DW13" i="9"/>
  <c r="DV13" i="9"/>
  <c r="DU13" i="9"/>
  <c r="DT13" i="9"/>
  <c r="DS13" i="9"/>
  <c r="DR13" i="9"/>
  <c r="DQ13" i="9"/>
  <c r="DP13" i="9"/>
  <c r="DO13" i="9"/>
  <c r="DN13" i="9"/>
  <c r="DM13" i="9"/>
  <c r="DL13" i="9"/>
  <c r="DK13" i="9"/>
  <c r="DJ13" i="9"/>
  <c r="DI13" i="9"/>
  <c r="DH13" i="9"/>
  <c r="DG13" i="9"/>
  <c r="DF13" i="9"/>
  <c r="DE13" i="9"/>
  <c r="DD13" i="9"/>
  <c r="DC13" i="9"/>
  <c r="DB13" i="9"/>
  <c r="DA13" i="9"/>
  <c r="CZ13" i="9"/>
  <c r="CY13" i="9"/>
  <c r="CX13" i="9"/>
  <c r="CW13" i="9"/>
  <c r="CV13" i="9"/>
  <c r="CU13" i="9"/>
  <c r="CT13" i="9"/>
  <c r="CS13" i="9"/>
  <c r="CR13" i="9"/>
  <c r="CQ13" i="9"/>
  <c r="CP13" i="9"/>
  <c r="CO13" i="9"/>
  <c r="CN13" i="9"/>
  <c r="CM13" i="9"/>
  <c r="CL13" i="9"/>
  <c r="CK13" i="9"/>
  <c r="CJ13" i="9"/>
  <c r="CI13" i="9"/>
  <c r="CH13" i="9"/>
  <c r="CG13" i="9"/>
  <c r="CF13" i="9"/>
  <c r="CE13" i="9"/>
  <c r="CD13" i="9"/>
  <c r="CC13" i="9"/>
  <c r="CB13" i="9"/>
  <c r="CA13" i="9"/>
  <c r="BZ13" i="9"/>
  <c r="BY13" i="9"/>
  <c r="BX13" i="9"/>
  <c r="BW13" i="9"/>
  <c r="BV13" i="9"/>
  <c r="BU13" i="9"/>
  <c r="BT13" i="9"/>
  <c r="BS13" i="9"/>
  <c r="BR13" i="9"/>
  <c r="BQ13" i="9"/>
  <c r="BP13" i="9"/>
  <c r="BO13" i="9"/>
  <c r="BN13" i="9"/>
  <c r="BM13" i="9"/>
  <c r="BL13" i="9"/>
  <c r="BK13" i="9"/>
  <c r="BJ13" i="9"/>
  <c r="BI13" i="9"/>
  <c r="BH13" i="9"/>
  <c r="BG13" i="9"/>
  <c r="BF13" i="9"/>
  <c r="BE13" i="9"/>
  <c r="BD13" i="9"/>
  <c r="BC13" i="9"/>
  <c r="BB13" i="9"/>
  <c r="BA13" i="9"/>
  <c r="AZ13" i="9"/>
  <c r="AY13" i="9"/>
  <c r="AX13" i="9"/>
  <c r="AW13" i="9"/>
  <c r="AV13" i="9"/>
  <c r="AU13" i="9"/>
  <c r="AT13" i="9"/>
  <c r="AS13" i="9"/>
  <c r="AR13" i="9"/>
  <c r="AQ13" i="9"/>
  <c r="AP13" i="9"/>
  <c r="AO13" i="9"/>
  <c r="AN13" i="9"/>
  <c r="AM13" i="9"/>
  <c r="AL13" i="9"/>
  <c r="AK13" i="9"/>
  <c r="AJ13" i="9"/>
  <c r="AI13" i="9"/>
  <c r="AH13" i="9"/>
  <c r="AG13" i="9"/>
  <c r="AF13" i="9"/>
  <c r="AE13" i="9"/>
  <c r="AD13" i="9"/>
  <c r="AC13" i="9"/>
  <c r="AB13" i="9"/>
  <c r="AA13" i="9"/>
  <c r="Z13" i="9"/>
  <c r="Y13" i="9"/>
  <c r="X13" i="9"/>
  <c r="W13" i="9"/>
  <c r="V13" i="9"/>
  <c r="U13" i="9"/>
  <c r="T13" i="9"/>
  <c r="S13" i="9"/>
  <c r="R13" i="9"/>
  <c r="Q13" i="9"/>
  <c r="P13" i="9"/>
  <c r="O13" i="9"/>
  <c r="N13" i="9"/>
  <c r="M13" i="9"/>
  <c r="L13" i="9"/>
  <c r="K13" i="9"/>
  <c r="J13" i="9"/>
  <c r="I13" i="9"/>
  <c r="H13" i="9"/>
  <c r="G13" i="9"/>
  <c r="F13" i="9"/>
  <c r="E13" i="9"/>
  <c r="D13" i="9"/>
  <c r="GE12" i="9"/>
  <c r="GD12" i="9"/>
  <c r="GC12" i="9"/>
  <c r="GB12" i="9"/>
  <c r="GA12" i="9"/>
  <c r="FZ12" i="9"/>
  <c r="FY12" i="9"/>
  <c r="FX12" i="9"/>
  <c r="FW12" i="9"/>
  <c r="FV12" i="9"/>
  <c r="FU12" i="9"/>
  <c r="FT12" i="9"/>
  <c r="FS12" i="9"/>
  <c r="FR12" i="9"/>
  <c r="FQ12" i="9"/>
  <c r="FP12" i="9"/>
  <c r="FO12" i="9"/>
  <c r="FN12" i="9"/>
  <c r="FM12" i="9"/>
  <c r="FL12" i="9"/>
  <c r="FK12" i="9"/>
  <c r="FJ12" i="9"/>
  <c r="FI12" i="9"/>
  <c r="FH12" i="9"/>
  <c r="FG12" i="9"/>
  <c r="FF12" i="9"/>
  <c r="FE12" i="9"/>
  <c r="FD12" i="9"/>
  <c r="FC12" i="9"/>
  <c r="FB12" i="9"/>
  <c r="FA12" i="9"/>
  <c r="EZ12" i="9"/>
  <c r="EY12" i="9"/>
  <c r="EX12" i="9"/>
  <c r="EW12" i="9"/>
  <c r="EV12" i="9"/>
  <c r="EU12" i="9"/>
  <c r="ET12" i="9"/>
  <c r="ES12" i="9"/>
  <c r="ER12" i="9"/>
  <c r="EQ12" i="9"/>
  <c r="EP12" i="9"/>
  <c r="EO12" i="9"/>
  <c r="EN12" i="9"/>
  <c r="EM12" i="9"/>
  <c r="EL12" i="9"/>
  <c r="EK12" i="9"/>
  <c r="EJ12" i="9"/>
  <c r="EI12" i="9"/>
  <c r="EH12" i="9"/>
  <c r="EG12" i="9"/>
  <c r="EF12" i="9"/>
  <c r="EE12" i="9"/>
  <c r="ED12" i="9"/>
  <c r="EC12" i="9"/>
  <c r="EB12" i="9"/>
  <c r="EA12" i="9"/>
  <c r="DZ12" i="9"/>
  <c r="DY12" i="9"/>
  <c r="DX12" i="9"/>
  <c r="DW12" i="9"/>
  <c r="DV12" i="9"/>
  <c r="DU12" i="9"/>
  <c r="DT12" i="9"/>
  <c r="DS12" i="9"/>
  <c r="DR12" i="9"/>
  <c r="DQ12" i="9"/>
  <c r="DP12" i="9"/>
  <c r="DO12" i="9"/>
  <c r="DN12" i="9"/>
  <c r="DM12" i="9"/>
  <c r="DL12" i="9"/>
  <c r="DK12" i="9"/>
  <c r="DJ12" i="9"/>
  <c r="DI12" i="9"/>
  <c r="DH12" i="9"/>
  <c r="DG12" i="9"/>
  <c r="DF12" i="9"/>
  <c r="DE12" i="9"/>
  <c r="DD12" i="9"/>
  <c r="DC12" i="9"/>
  <c r="DB12" i="9"/>
  <c r="DA12" i="9"/>
  <c r="CZ12" i="9"/>
  <c r="CY12" i="9"/>
  <c r="CX12" i="9"/>
  <c r="CW12" i="9"/>
  <c r="CV12" i="9"/>
  <c r="CU12" i="9"/>
  <c r="CT12" i="9"/>
  <c r="CS12" i="9"/>
  <c r="CR12" i="9"/>
  <c r="CQ12" i="9"/>
  <c r="CP12" i="9"/>
  <c r="CO12" i="9"/>
  <c r="CN12" i="9"/>
  <c r="CM12" i="9"/>
  <c r="CL12" i="9"/>
  <c r="CK12" i="9"/>
  <c r="CJ12" i="9"/>
  <c r="CI12" i="9"/>
  <c r="CH12" i="9"/>
  <c r="CG12" i="9"/>
  <c r="CF12" i="9"/>
  <c r="CE12" i="9"/>
  <c r="CD12" i="9"/>
  <c r="CC12" i="9"/>
  <c r="CB12" i="9"/>
  <c r="CA12" i="9"/>
  <c r="BZ12" i="9"/>
  <c r="BY12" i="9"/>
  <c r="BX12" i="9"/>
  <c r="BW12" i="9"/>
  <c r="BV12" i="9"/>
  <c r="BU12" i="9"/>
  <c r="BT12" i="9"/>
  <c r="BS12" i="9"/>
  <c r="BR12" i="9"/>
  <c r="BQ12" i="9"/>
  <c r="BP12" i="9"/>
  <c r="BO12" i="9"/>
  <c r="BN12" i="9"/>
  <c r="BM12" i="9"/>
  <c r="BL12" i="9"/>
  <c r="BK12" i="9"/>
  <c r="BJ12" i="9"/>
  <c r="BI12" i="9"/>
  <c r="BH12" i="9"/>
  <c r="BG12" i="9"/>
  <c r="BF12" i="9"/>
  <c r="BE12" i="9"/>
  <c r="BD12" i="9"/>
  <c r="BC12" i="9"/>
  <c r="BB12" i="9"/>
  <c r="BA12" i="9"/>
  <c r="AZ12" i="9"/>
  <c r="AY12" i="9"/>
  <c r="AX12" i="9"/>
  <c r="AW12" i="9"/>
  <c r="AV12" i="9"/>
  <c r="AU12" i="9"/>
  <c r="AT12" i="9"/>
  <c r="AS12" i="9"/>
  <c r="AR12" i="9"/>
  <c r="AQ12" i="9"/>
  <c r="AP12" i="9"/>
  <c r="AO12" i="9"/>
  <c r="AN12" i="9"/>
  <c r="AM12" i="9"/>
  <c r="AL12" i="9"/>
  <c r="AK12" i="9"/>
  <c r="AJ12" i="9"/>
  <c r="AI12" i="9"/>
  <c r="AH12" i="9"/>
  <c r="AG12" i="9"/>
  <c r="AF12" i="9"/>
  <c r="AE12" i="9"/>
  <c r="AD12" i="9"/>
  <c r="AC12" i="9"/>
  <c r="AB12" i="9"/>
  <c r="AA12" i="9"/>
  <c r="Z12" i="9"/>
  <c r="Y12" i="9"/>
  <c r="X12" i="9"/>
  <c r="W12" i="9"/>
  <c r="V12" i="9"/>
  <c r="U12" i="9"/>
  <c r="T12" i="9"/>
  <c r="S12" i="9"/>
  <c r="R12" i="9"/>
  <c r="Q12" i="9"/>
  <c r="P12" i="9"/>
  <c r="O12" i="9"/>
  <c r="N12" i="9"/>
  <c r="M12" i="9"/>
  <c r="L12" i="9"/>
  <c r="K12" i="9"/>
  <c r="J12" i="9"/>
  <c r="I12" i="9"/>
  <c r="H12" i="9"/>
  <c r="G12" i="9"/>
  <c r="F12" i="9"/>
  <c r="E12" i="9"/>
  <c r="D12" i="9"/>
  <c r="GE11" i="9"/>
  <c r="GD11" i="9"/>
  <c r="GC11" i="9"/>
  <c r="GB11" i="9"/>
  <c r="GA11" i="9"/>
  <c r="FZ11" i="9"/>
  <c r="FY11" i="9"/>
  <c r="FX11" i="9"/>
  <c r="FW11" i="9"/>
  <c r="FV11" i="9"/>
  <c r="FU11" i="9"/>
  <c r="FT11" i="9"/>
  <c r="FS11" i="9"/>
  <c r="FR11" i="9"/>
  <c r="FQ11" i="9"/>
  <c r="FP11" i="9"/>
  <c r="FO11" i="9"/>
  <c r="FN11" i="9"/>
  <c r="FM11" i="9"/>
  <c r="FL11" i="9"/>
  <c r="FK11" i="9"/>
  <c r="FJ11" i="9"/>
  <c r="FI11" i="9"/>
  <c r="FH11" i="9"/>
  <c r="FG11" i="9"/>
  <c r="FF11" i="9"/>
  <c r="FE11" i="9"/>
  <c r="FD11" i="9"/>
  <c r="FC11" i="9"/>
  <c r="FB11" i="9"/>
  <c r="FA11" i="9"/>
  <c r="EZ11" i="9"/>
  <c r="EY11" i="9"/>
  <c r="EX11" i="9"/>
  <c r="EW11" i="9"/>
  <c r="EV11" i="9"/>
  <c r="EU11" i="9"/>
  <c r="ET11" i="9"/>
  <c r="ES11" i="9"/>
  <c r="ER11" i="9"/>
  <c r="EQ11" i="9"/>
  <c r="EP11" i="9"/>
  <c r="EO11" i="9"/>
  <c r="EN11" i="9"/>
  <c r="EM11" i="9"/>
  <c r="EL11" i="9"/>
  <c r="EK11" i="9"/>
  <c r="EJ11" i="9"/>
  <c r="EI11" i="9"/>
  <c r="EH11" i="9"/>
  <c r="EG11" i="9"/>
  <c r="EF11" i="9"/>
  <c r="EE11" i="9"/>
  <c r="ED11" i="9"/>
  <c r="EC11" i="9"/>
  <c r="EB11" i="9"/>
  <c r="EA11" i="9"/>
  <c r="DZ11" i="9"/>
  <c r="DY11" i="9"/>
  <c r="DX11" i="9"/>
  <c r="DW11" i="9"/>
  <c r="DV11" i="9"/>
  <c r="DU11" i="9"/>
  <c r="DT11" i="9"/>
  <c r="DS11" i="9"/>
  <c r="DR11" i="9"/>
  <c r="DQ11" i="9"/>
  <c r="DP11" i="9"/>
  <c r="DO11" i="9"/>
  <c r="DN11" i="9"/>
  <c r="DM11" i="9"/>
  <c r="DL11" i="9"/>
  <c r="DK11" i="9"/>
  <c r="DJ11" i="9"/>
  <c r="DI11" i="9"/>
  <c r="DH11" i="9"/>
  <c r="DG11" i="9"/>
  <c r="DF11" i="9"/>
  <c r="DE11" i="9"/>
  <c r="DD11" i="9"/>
  <c r="DC11" i="9"/>
  <c r="DB11" i="9"/>
  <c r="DA11" i="9"/>
  <c r="CZ11" i="9"/>
  <c r="CY11" i="9"/>
  <c r="CX11" i="9"/>
  <c r="CW11" i="9"/>
  <c r="CV11" i="9"/>
  <c r="CU11" i="9"/>
  <c r="CT11" i="9"/>
  <c r="CS11" i="9"/>
  <c r="CR11" i="9"/>
  <c r="CQ11" i="9"/>
  <c r="CP11" i="9"/>
  <c r="CO11" i="9"/>
  <c r="CN11" i="9"/>
  <c r="CM11" i="9"/>
  <c r="CL11" i="9"/>
  <c r="CK11" i="9"/>
  <c r="CJ11" i="9"/>
  <c r="CI11" i="9"/>
  <c r="CH11" i="9"/>
  <c r="CG11" i="9"/>
  <c r="CF11" i="9"/>
  <c r="CE11" i="9"/>
  <c r="CD11" i="9"/>
  <c r="CC11" i="9"/>
  <c r="CB11" i="9"/>
  <c r="CA11" i="9"/>
  <c r="BZ11" i="9"/>
  <c r="BY11" i="9"/>
  <c r="BX11" i="9"/>
  <c r="BW11" i="9"/>
  <c r="BV11" i="9"/>
  <c r="BU11" i="9"/>
  <c r="BT11" i="9"/>
  <c r="BS11" i="9"/>
  <c r="BR11" i="9"/>
  <c r="BQ11" i="9"/>
  <c r="BP11" i="9"/>
  <c r="BO11" i="9"/>
  <c r="BN11" i="9"/>
  <c r="BM11" i="9"/>
  <c r="BL11" i="9"/>
  <c r="BK11" i="9"/>
  <c r="BJ11" i="9"/>
  <c r="BI11" i="9"/>
  <c r="BH11" i="9"/>
  <c r="BG11" i="9"/>
  <c r="BF11" i="9"/>
  <c r="BE11" i="9"/>
  <c r="BD11" i="9"/>
  <c r="BC11" i="9"/>
  <c r="BB11" i="9"/>
  <c r="BA11" i="9"/>
  <c r="AZ11" i="9"/>
  <c r="AY11" i="9"/>
  <c r="AX11" i="9"/>
  <c r="AW11" i="9"/>
  <c r="AV11" i="9"/>
  <c r="AU11" i="9"/>
  <c r="AT11" i="9"/>
  <c r="AS11" i="9"/>
  <c r="AR11" i="9"/>
  <c r="AQ11" i="9"/>
  <c r="AP11" i="9"/>
  <c r="AO11" i="9"/>
  <c r="AN11" i="9"/>
  <c r="AM11" i="9"/>
  <c r="AL11" i="9"/>
  <c r="AK11" i="9"/>
  <c r="AJ11" i="9"/>
  <c r="AI11" i="9"/>
  <c r="AH11" i="9"/>
  <c r="AG11" i="9"/>
  <c r="AF11" i="9"/>
  <c r="AE11" i="9"/>
  <c r="AD11" i="9"/>
  <c r="AC11" i="9"/>
  <c r="AB11" i="9"/>
  <c r="AA11" i="9"/>
  <c r="Z11" i="9"/>
  <c r="Y11" i="9"/>
  <c r="X11" i="9"/>
  <c r="W11" i="9"/>
  <c r="V11" i="9"/>
  <c r="U11" i="9"/>
  <c r="T11" i="9"/>
  <c r="S11" i="9"/>
  <c r="R11" i="9"/>
  <c r="Q11" i="9"/>
  <c r="P11" i="9"/>
  <c r="O11" i="9"/>
  <c r="N11" i="9"/>
  <c r="M11" i="9"/>
  <c r="L11" i="9"/>
  <c r="K11" i="9"/>
  <c r="J11" i="9"/>
  <c r="I11" i="9"/>
  <c r="H11" i="9"/>
  <c r="G11" i="9"/>
  <c r="F11" i="9"/>
  <c r="E11" i="9"/>
  <c r="D11" i="9"/>
  <c r="GE10" i="9"/>
  <c r="GD10" i="9"/>
  <c r="GC10" i="9"/>
  <c r="GB10" i="9"/>
  <c r="GA10" i="9"/>
  <c r="FZ10" i="9"/>
  <c r="FY10" i="9"/>
  <c r="FX10" i="9"/>
  <c r="FW10" i="9"/>
  <c r="FV10" i="9"/>
  <c r="FU10" i="9"/>
  <c r="FT10" i="9"/>
  <c r="FS10" i="9"/>
  <c r="FR10" i="9"/>
  <c r="FQ10" i="9"/>
  <c r="FP10" i="9"/>
  <c r="FO10" i="9"/>
  <c r="FN10" i="9"/>
  <c r="FM10" i="9"/>
  <c r="FL10" i="9"/>
  <c r="FK10" i="9"/>
  <c r="FJ10" i="9"/>
  <c r="FI10" i="9"/>
  <c r="FH10" i="9"/>
  <c r="FG10" i="9"/>
  <c r="FF10" i="9"/>
  <c r="FE10" i="9"/>
  <c r="FD10" i="9"/>
  <c r="FC10" i="9"/>
  <c r="FB10" i="9"/>
  <c r="FA10" i="9"/>
  <c r="EZ10" i="9"/>
  <c r="EY10" i="9"/>
  <c r="EX10" i="9"/>
  <c r="EW10" i="9"/>
  <c r="EV10" i="9"/>
  <c r="EU10" i="9"/>
  <c r="ET10" i="9"/>
  <c r="ES10" i="9"/>
  <c r="ER10" i="9"/>
  <c r="EQ10" i="9"/>
  <c r="EP10" i="9"/>
  <c r="EO10" i="9"/>
  <c r="EN10" i="9"/>
  <c r="EM10" i="9"/>
  <c r="EL10" i="9"/>
  <c r="EK10" i="9"/>
  <c r="EJ10" i="9"/>
  <c r="EI10" i="9"/>
  <c r="EH10" i="9"/>
  <c r="EG10" i="9"/>
  <c r="EF10" i="9"/>
  <c r="EE10" i="9"/>
  <c r="ED10" i="9"/>
  <c r="EC10" i="9"/>
  <c r="EB10" i="9"/>
  <c r="EA10" i="9"/>
  <c r="DZ10" i="9"/>
  <c r="DY10" i="9"/>
  <c r="DX10" i="9"/>
  <c r="DW10" i="9"/>
  <c r="DV10" i="9"/>
  <c r="DU10" i="9"/>
  <c r="DT10" i="9"/>
  <c r="DS10" i="9"/>
  <c r="DR10" i="9"/>
  <c r="DQ10" i="9"/>
  <c r="DP10" i="9"/>
  <c r="DO10" i="9"/>
  <c r="DN10" i="9"/>
  <c r="DM10" i="9"/>
  <c r="DL10" i="9"/>
  <c r="DK10" i="9"/>
  <c r="DJ10" i="9"/>
  <c r="DI10" i="9"/>
  <c r="DH10" i="9"/>
  <c r="DG10" i="9"/>
  <c r="DF10" i="9"/>
  <c r="DE10" i="9"/>
  <c r="DD10" i="9"/>
  <c r="DC10" i="9"/>
  <c r="DB10" i="9"/>
  <c r="DA10" i="9"/>
  <c r="CZ10" i="9"/>
  <c r="CY10" i="9"/>
  <c r="CX10" i="9"/>
  <c r="CW10" i="9"/>
  <c r="CV10" i="9"/>
  <c r="CU10" i="9"/>
  <c r="CT10" i="9"/>
  <c r="CS10" i="9"/>
  <c r="CR10" i="9"/>
  <c r="CQ10" i="9"/>
  <c r="CP10" i="9"/>
  <c r="CO10" i="9"/>
  <c r="CN10" i="9"/>
  <c r="CM10" i="9"/>
  <c r="CL10" i="9"/>
  <c r="CK10" i="9"/>
  <c r="CJ10" i="9"/>
  <c r="CI10" i="9"/>
  <c r="CH10" i="9"/>
  <c r="CG10" i="9"/>
  <c r="CF10" i="9"/>
  <c r="CE10" i="9"/>
  <c r="CD10" i="9"/>
  <c r="CC10" i="9"/>
  <c r="CB10" i="9"/>
  <c r="CA10" i="9"/>
  <c r="BZ10" i="9"/>
  <c r="BY10" i="9"/>
  <c r="BX10" i="9"/>
  <c r="BW10" i="9"/>
  <c r="BV10" i="9"/>
  <c r="BU10" i="9"/>
  <c r="BT10" i="9"/>
  <c r="BS10" i="9"/>
  <c r="BR10" i="9"/>
  <c r="BQ10" i="9"/>
  <c r="BP10" i="9"/>
  <c r="BO10" i="9"/>
  <c r="BN10" i="9"/>
  <c r="BM10" i="9"/>
  <c r="BL10" i="9"/>
  <c r="BK10" i="9"/>
  <c r="BJ10" i="9"/>
  <c r="BI10" i="9"/>
  <c r="BH10" i="9"/>
  <c r="BG10" i="9"/>
  <c r="BF10" i="9"/>
  <c r="BE10" i="9"/>
  <c r="BD10" i="9"/>
  <c r="BC10" i="9"/>
  <c r="BB10" i="9"/>
  <c r="BA10" i="9"/>
  <c r="AZ10" i="9"/>
  <c r="AY10" i="9"/>
  <c r="AX10" i="9"/>
  <c r="AW10" i="9"/>
  <c r="AV10" i="9"/>
  <c r="AU10" i="9"/>
  <c r="AT10" i="9"/>
  <c r="AS10" i="9"/>
  <c r="AR10" i="9"/>
  <c r="AQ10" i="9"/>
  <c r="AP10" i="9"/>
  <c r="AO10" i="9"/>
  <c r="AN10" i="9"/>
  <c r="AM10" i="9"/>
  <c r="AL10" i="9"/>
  <c r="AK10" i="9"/>
  <c r="AJ10" i="9"/>
  <c r="AI10" i="9"/>
  <c r="AH10" i="9"/>
  <c r="AG10" i="9"/>
  <c r="AF10" i="9"/>
  <c r="AE10" i="9"/>
  <c r="AD10" i="9"/>
  <c r="AC10" i="9"/>
  <c r="AB10" i="9"/>
  <c r="AA10" i="9"/>
  <c r="Z10" i="9"/>
  <c r="Y10" i="9"/>
  <c r="X10" i="9"/>
  <c r="W10" i="9"/>
  <c r="V10" i="9"/>
  <c r="U10" i="9"/>
  <c r="T10" i="9"/>
  <c r="S10" i="9"/>
  <c r="R10" i="9"/>
  <c r="Q10" i="9"/>
  <c r="P10" i="9"/>
  <c r="O10" i="9"/>
  <c r="N10" i="9"/>
  <c r="M10" i="9"/>
  <c r="L10" i="9"/>
  <c r="K10" i="9"/>
  <c r="J10" i="9"/>
  <c r="I10" i="9"/>
  <c r="H10" i="9"/>
  <c r="G10" i="9"/>
  <c r="F10" i="9"/>
  <c r="E10" i="9"/>
  <c r="D10" i="9"/>
  <c r="GE9" i="9"/>
  <c r="GD9" i="9"/>
  <c r="GC9" i="9"/>
  <c r="GB9" i="9"/>
  <c r="GA9" i="9"/>
  <c r="FZ9" i="9"/>
  <c r="FY9" i="9"/>
  <c r="FX9" i="9"/>
  <c r="FW9" i="9"/>
  <c r="FV9" i="9"/>
  <c r="FU9" i="9"/>
  <c r="FT9" i="9"/>
  <c r="FS9" i="9"/>
  <c r="FR9" i="9"/>
  <c r="FQ9" i="9"/>
  <c r="FP9" i="9"/>
  <c r="FO9" i="9"/>
  <c r="FN9" i="9"/>
  <c r="FM9" i="9"/>
  <c r="FL9" i="9"/>
  <c r="FK9" i="9"/>
  <c r="FJ9" i="9"/>
  <c r="FI9" i="9"/>
  <c r="FH9" i="9"/>
  <c r="FG9" i="9"/>
  <c r="FF9" i="9"/>
  <c r="FE9" i="9"/>
  <c r="FD9" i="9"/>
  <c r="FC9" i="9"/>
  <c r="FB9" i="9"/>
  <c r="FA9" i="9"/>
  <c r="EZ9" i="9"/>
  <c r="EY9" i="9"/>
  <c r="EX9" i="9"/>
  <c r="EW9" i="9"/>
  <c r="EV9" i="9"/>
  <c r="EU9" i="9"/>
  <c r="ET9" i="9"/>
  <c r="ES9" i="9"/>
  <c r="ER9" i="9"/>
  <c r="EQ9" i="9"/>
  <c r="EP9" i="9"/>
  <c r="EO9" i="9"/>
  <c r="EN9" i="9"/>
  <c r="EM9" i="9"/>
  <c r="EL9" i="9"/>
  <c r="EK9" i="9"/>
  <c r="EJ9" i="9"/>
  <c r="EI9" i="9"/>
  <c r="EH9" i="9"/>
  <c r="EG9" i="9"/>
  <c r="EF9" i="9"/>
  <c r="EE9" i="9"/>
  <c r="ED9" i="9"/>
  <c r="EC9" i="9"/>
  <c r="EB9" i="9"/>
  <c r="EA9" i="9"/>
  <c r="DZ9" i="9"/>
  <c r="DY9" i="9"/>
  <c r="DX9" i="9"/>
  <c r="DW9" i="9"/>
  <c r="DV9" i="9"/>
  <c r="DU9" i="9"/>
  <c r="DT9" i="9"/>
  <c r="DS9" i="9"/>
  <c r="DR9" i="9"/>
  <c r="DQ9" i="9"/>
  <c r="DP9" i="9"/>
  <c r="DO9" i="9"/>
  <c r="DN9" i="9"/>
  <c r="DM9" i="9"/>
  <c r="DL9" i="9"/>
  <c r="DK9" i="9"/>
  <c r="DJ9" i="9"/>
  <c r="DI9" i="9"/>
  <c r="DH9" i="9"/>
  <c r="DG9" i="9"/>
  <c r="DF9" i="9"/>
  <c r="DE9" i="9"/>
  <c r="DD9" i="9"/>
  <c r="DC9" i="9"/>
  <c r="DB9" i="9"/>
  <c r="DA9" i="9"/>
  <c r="CZ9" i="9"/>
  <c r="CY9" i="9"/>
  <c r="CX9" i="9"/>
  <c r="CW9" i="9"/>
  <c r="CV9" i="9"/>
  <c r="CU9" i="9"/>
  <c r="CT9" i="9"/>
  <c r="CS9" i="9"/>
  <c r="CR9" i="9"/>
  <c r="CQ9" i="9"/>
  <c r="CP9" i="9"/>
  <c r="CO9" i="9"/>
  <c r="CN9" i="9"/>
  <c r="CM9" i="9"/>
  <c r="CL9" i="9"/>
  <c r="CK9" i="9"/>
  <c r="CJ9" i="9"/>
  <c r="CI9" i="9"/>
  <c r="CH9" i="9"/>
  <c r="CG9" i="9"/>
  <c r="CF9" i="9"/>
  <c r="CE9" i="9"/>
  <c r="CD9" i="9"/>
  <c r="CC9" i="9"/>
  <c r="CB9" i="9"/>
  <c r="CA9" i="9"/>
  <c r="BZ9" i="9"/>
  <c r="BY9" i="9"/>
  <c r="BX9" i="9"/>
  <c r="BW9" i="9"/>
  <c r="BV9" i="9"/>
  <c r="BU9" i="9"/>
  <c r="BT9" i="9"/>
  <c r="BS9" i="9"/>
  <c r="BR9" i="9"/>
  <c r="BQ9" i="9"/>
  <c r="BP9" i="9"/>
  <c r="BO9" i="9"/>
  <c r="BN9" i="9"/>
  <c r="BM9" i="9"/>
  <c r="BL9" i="9"/>
  <c r="BK9" i="9"/>
  <c r="BJ9" i="9"/>
  <c r="BI9" i="9"/>
  <c r="BH9" i="9"/>
  <c r="BG9" i="9"/>
  <c r="BF9" i="9"/>
  <c r="BE9" i="9"/>
  <c r="BD9" i="9"/>
  <c r="BC9" i="9"/>
  <c r="BB9" i="9"/>
  <c r="BA9" i="9"/>
  <c r="AZ9" i="9"/>
  <c r="AY9" i="9"/>
  <c r="AX9" i="9"/>
  <c r="AW9" i="9"/>
  <c r="AV9" i="9"/>
  <c r="AU9" i="9"/>
  <c r="AT9" i="9"/>
  <c r="AS9" i="9"/>
  <c r="AR9" i="9"/>
  <c r="AQ9" i="9"/>
  <c r="AP9" i="9"/>
  <c r="AO9" i="9"/>
  <c r="AN9" i="9"/>
  <c r="AM9" i="9"/>
  <c r="AL9" i="9"/>
  <c r="AK9" i="9"/>
  <c r="AJ9" i="9"/>
  <c r="AI9" i="9"/>
  <c r="AH9" i="9"/>
  <c r="AG9" i="9"/>
  <c r="AF9" i="9"/>
  <c r="AE9" i="9"/>
  <c r="AD9" i="9"/>
  <c r="AC9" i="9"/>
  <c r="AB9" i="9"/>
  <c r="AA9" i="9"/>
  <c r="Z9" i="9"/>
  <c r="Y9" i="9"/>
  <c r="X9" i="9"/>
  <c r="W9" i="9"/>
  <c r="V9" i="9"/>
  <c r="U9" i="9"/>
  <c r="T9" i="9"/>
  <c r="S9" i="9"/>
  <c r="R9" i="9"/>
  <c r="Q9" i="9"/>
  <c r="P9" i="9"/>
  <c r="O9" i="9"/>
  <c r="N9" i="9"/>
  <c r="M9" i="9"/>
  <c r="L9" i="9"/>
  <c r="K9" i="9"/>
  <c r="J9" i="9"/>
  <c r="I9" i="9"/>
  <c r="H9" i="9"/>
  <c r="G9" i="9"/>
  <c r="F9" i="9"/>
  <c r="E9" i="9"/>
  <c r="D9" i="9"/>
  <c r="GE8" i="9"/>
  <c r="GD8" i="9"/>
  <c r="GC8" i="9"/>
  <c r="GB8" i="9"/>
  <c r="GA8" i="9"/>
  <c r="FZ8" i="9"/>
  <c r="FZ24" i="9" s="1"/>
  <c r="FY8" i="9"/>
  <c r="FX8" i="9"/>
  <c r="FW8" i="9"/>
  <c r="FW24" i="9" s="1"/>
  <c r="FV8" i="9"/>
  <c r="FU8" i="9"/>
  <c r="FT8" i="9"/>
  <c r="FS8" i="9"/>
  <c r="FR8" i="9"/>
  <c r="FQ8" i="9"/>
  <c r="FP8" i="9"/>
  <c r="FO8" i="9"/>
  <c r="FN8" i="9"/>
  <c r="FM8" i="9"/>
  <c r="FL8" i="9"/>
  <c r="FK8" i="9"/>
  <c r="FJ8" i="9"/>
  <c r="FI8" i="9"/>
  <c r="FH8" i="9"/>
  <c r="FG8" i="9"/>
  <c r="FF8" i="9"/>
  <c r="FE8" i="9"/>
  <c r="FD8" i="9"/>
  <c r="FC8" i="9"/>
  <c r="FC24" i="9" s="1"/>
  <c r="FB8" i="9"/>
  <c r="FA8" i="9"/>
  <c r="EZ8" i="9"/>
  <c r="EZ24" i="9" s="1"/>
  <c r="EY8" i="9"/>
  <c r="EX8" i="9"/>
  <c r="EW8" i="9"/>
  <c r="EV8" i="9"/>
  <c r="EU8" i="9"/>
  <c r="ET8" i="9"/>
  <c r="ES8" i="9"/>
  <c r="ER8" i="9"/>
  <c r="EQ8" i="9"/>
  <c r="EP8" i="9"/>
  <c r="EP24" i="9" s="1"/>
  <c r="EO8" i="9"/>
  <c r="EN8" i="9"/>
  <c r="EM8" i="9"/>
  <c r="EL8" i="9"/>
  <c r="EK8" i="9"/>
  <c r="EJ8" i="9"/>
  <c r="EJ24" i="9" s="1"/>
  <c r="EI8" i="9"/>
  <c r="EH8" i="9"/>
  <c r="EG8" i="9"/>
  <c r="EF8" i="9"/>
  <c r="EF24" i="9" s="1"/>
  <c r="EE8" i="9"/>
  <c r="ED8" i="9"/>
  <c r="EC8" i="9"/>
  <c r="EC4" i="9" s="1"/>
  <c r="EC3" i="9" s="1"/>
  <c r="EB8" i="9"/>
  <c r="EA8" i="9"/>
  <c r="DZ8" i="9"/>
  <c r="DY8" i="9"/>
  <c r="DX8" i="9"/>
  <c r="DW8" i="9"/>
  <c r="DV8" i="9"/>
  <c r="DU8" i="9"/>
  <c r="DT8" i="9"/>
  <c r="DS8" i="9"/>
  <c r="DR8" i="9"/>
  <c r="DQ8" i="9"/>
  <c r="DQ24" i="9" s="1"/>
  <c r="DP8" i="9"/>
  <c r="DO8" i="9"/>
  <c r="DN8" i="9"/>
  <c r="DM8" i="9"/>
  <c r="DL8" i="9"/>
  <c r="DK8" i="9"/>
  <c r="DJ8" i="9"/>
  <c r="DI8" i="9"/>
  <c r="DI4" i="9" s="1"/>
  <c r="DI3" i="9" s="1"/>
  <c r="DH8" i="9"/>
  <c r="DG8" i="9"/>
  <c r="DF8" i="9"/>
  <c r="DF24" i="9" s="1"/>
  <c r="DE8" i="9"/>
  <c r="DD8" i="9"/>
  <c r="DD24" i="9" s="1"/>
  <c r="DC8" i="9"/>
  <c r="DB8" i="9"/>
  <c r="DB24" i="9" s="1"/>
  <c r="DA8" i="9"/>
  <c r="CZ8" i="9"/>
  <c r="CY8" i="9"/>
  <c r="CX8" i="9"/>
  <c r="CW8" i="9"/>
  <c r="CV8" i="9"/>
  <c r="CU8" i="9"/>
  <c r="CT8" i="9"/>
  <c r="CT4" i="9" s="1"/>
  <c r="CS8" i="9"/>
  <c r="CS24" i="9" s="1"/>
  <c r="CR8" i="9"/>
  <c r="CQ8" i="9"/>
  <c r="CP8" i="9"/>
  <c r="CO8" i="9"/>
  <c r="CN8" i="9"/>
  <c r="CM8" i="9"/>
  <c r="CL8" i="9"/>
  <c r="CL24" i="9" s="1"/>
  <c r="CK8" i="9"/>
  <c r="CK24" i="9" s="1"/>
  <c r="CJ8" i="9"/>
  <c r="CI8" i="9"/>
  <c r="CI4" i="9" s="1"/>
  <c r="CI3" i="9" s="1"/>
  <c r="CH8" i="9"/>
  <c r="CG8" i="9"/>
  <c r="CF8" i="9"/>
  <c r="CE8" i="9"/>
  <c r="CD8" i="9"/>
  <c r="CC8" i="9"/>
  <c r="CB8" i="9"/>
  <c r="CA8" i="9"/>
  <c r="BZ8" i="9"/>
  <c r="BY8" i="9"/>
  <c r="BX8" i="9"/>
  <c r="BW8" i="9"/>
  <c r="BV8" i="9"/>
  <c r="BV4" i="9" s="1"/>
  <c r="BU8" i="9"/>
  <c r="BU4" i="9" s="1"/>
  <c r="BT8" i="9"/>
  <c r="BS8" i="9"/>
  <c r="BR8" i="9"/>
  <c r="BQ8" i="9"/>
  <c r="BP8" i="9"/>
  <c r="BO8" i="9"/>
  <c r="BO24" i="9" s="1"/>
  <c r="BN8" i="9"/>
  <c r="BN4" i="9" s="1"/>
  <c r="BN3" i="9" s="1"/>
  <c r="BM8" i="9"/>
  <c r="BM24" i="9" s="1"/>
  <c r="BL8" i="9"/>
  <c r="BL24" i="9" s="1"/>
  <c r="BK8" i="9"/>
  <c r="BJ8" i="9"/>
  <c r="BI8" i="9"/>
  <c r="BH8" i="9"/>
  <c r="BG8" i="9"/>
  <c r="BF8" i="9"/>
  <c r="BE8" i="9"/>
  <c r="BD8" i="9"/>
  <c r="BC8" i="9"/>
  <c r="BB8" i="9"/>
  <c r="BA8" i="9"/>
  <c r="AZ8" i="9"/>
  <c r="AY8" i="9"/>
  <c r="AX8" i="9"/>
  <c r="AX4" i="9" s="1"/>
  <c r="AW8" i="9"/>
  <c r="AV8" i="9"/>
  <c r="AU8" i="9"/>
  <c r="AT8" i="9"/>
  <c r="AS8" i="9"/>
  <c r="AR8" i="9"/>
  <c r="AR24" i="9" s="1"/>
  <c r="AQ8" i="9"/>
  <c r="AP8" i="9"/>
  <c r="AP24" i="9" s="1"/>
  <c r="AO8" i="9"/>
  <c r="AO4" i="9" s="1"/>
  <c r="AO3" i="9" s="1"/>
  <c r="AN8" i="9"/>
  <c r="AM8" i="9"/>
  <c r="AL8" i="9"/>
  <c r="AK8" i="9"/>
  <c r="AJ8" i="9"/>
  <c r="AI8" i="9"/>
  <c r="AH8" i="9"/>
  <c r="AG8" i="9"/>
  <c r="AF8" i="9"/>
  <c r="AE8" i="9"/>
  <c r="AD8" i="9"/>
  <c r="AC8" i="9"/>
  <c r="AC24" i="9" s="1"/>
  <c r="AB8" i="9"/>
  <c r="AA8" i="9"/>
  <c r="Z8" i="9"/>
  <c r="Y8" i="9"/>
  <c r="Y24" i="9" s="1"/>
  <c r="X8" i="9"/>
  <c r="W8" i="9"/>
  <c r="V8" i="9"/>
  <c r="U8" i="9"/>
  <c r="U4" i="9" s="1"/>
  <c r="U3" i="9" s="1"/>
  <c r="T8" i="9"/>
  <c r="S8" i="9"/>
  <c r="R8" i="9"/>
  <c r="R24" i="9" s="1"/>
  <c r="Q8" i="9"/>
  <c r="P8" i="9"/>
  <c r="O8" i="9"/>
  <c r="N8" i="9"/>
  <c r="M8" i="9"/>
  <c r="L8" i="9"/>
  <c r="K8" i="9"/>
  <c r="J8" i="9"/>
  <c r="I8" i="9"/>
  <c r="H8" i="9"/>
  <c r="G8" i="9"/>
  <c r="F8" i="9"/>
  <c r="F24" i="9" s="1"/>
  <c r="E8" i="9"/>
  <c r="E24" i="9" s="1"/>
  <c r="D8" i="9"/>
  <c r="D4" i="9" s="1"/>
  <c r="C4" i="8"/>
  <c r="AI24" i="8" s="1"/>
  <c r="AJ24" i="8" s="1"/>
  <c r="C2" i="8"/>
  <c r="F6" i="22"/>
  <c r="E6" i="22"/>
  <c r="K12" i="12"/>
  <c r="D6" i="22" s="1"/>
  <c r="DL24" i="9" l="1"/>
  <c r="CL4" i="9"/>
  <c r="CL3" i="9" s="1"/>
  <c r="FC4" i="9"/>
  <c r="CS4" i="9"/>
  <c r="X30" i="13"/>
  <c r="P44" i="13"/>
  <c r="AR4" i="9"/>
  <c r="AR3" i="9" s="1"/>
  <c r="J30" i="13"/>
  <c r="V44" i="13"/>
  <c r="AS24" i="9"/>
  <c r="G46" i="17"/>
  <c r="S23" i="17"/>
  <c r="AI10" i="8"/>
  <c r="AJ10" i="8" s="1"/>
  <c r="AI26" i="8"/>
  <c r="AJ26" i="8" s="1"/>
  <c r="AI15" i="8"/>
  <c r="AJ15" i="8" s="1"/>
  <c r="AL15" i="8" s="1"/>
  <c r="W13" i="8"/>
  <c r="X13" i="8" s="1"/>
  <c r="AC14" i="8"/>
  <c r="AD14" i="8" s="1"/>
  <c r="K16" i="8"/>
  <c r="L16" i="8" s="1"/>
  <c r="Q23" i="8"/>
  <c r="R23" i="8" s="1"/>
  <c r="AI9" i="8"/>
  <c r="AJ9" i="8" s="1"/>
  <c r="D46" i="9"/>
  <c r="GA24" i="9"/>
  <c r="G45" i="17"/>
  <c r="F46" i="17"/>
  <c r="N63" i="17" s="1"/>
  <c r="S22" i="17"/>
  <c r="O26" i="25"/>
  <c r="P27" i="25" s="1"/>
  <c r="Q27" i="25" s="1"/>
  <c r="S27" i="25" s="1"/>
  <c r="O29" i="25"/>
  <c r="P29" i="25" s="1"/>
  <c r="Q29" i="25" s="1"/>
  <c r="S29" i="25" s="1"/>
  <c r="AI21" i="8"/>
  <c r="AJ21" i="8" s="1"/>
  <c r="AC11" i="8"/>
  <c r="AD11" i="8" s="1"/>
  <c r="AC27" i="8"/>
  <c r="AD27" i="8" s="1"/>
  <c r="AF27" i="8" s="1"/>
  <c r="K10" i="8"/>
  <c r="L10" i="8" s="1"/>
  <c r="Q21" i="8"/>
  <c r="R21" i="8" s="1"/>
  <c r="AI18" i="8"/>
  <c r="AJ18" i="8" s="1"/>
  <c r="AI22" i="8"/>
  <c r="AJ22" i="8" s="1"/>
  <c r="AC24" i="8"/>
  <c r="AD24" i="8" s="1"/>
  <c r="E46" i="17"/>
  <c r="S21" i="17"/>
  <c r="F30" i="25"/>
  <c r="E27" i="8"/>
  <c r="F27" i="8" s="1"/>
  <c r="W21" i="8"/>
  <c r="X21" i="8" s="1"/>
  <c r="Z21" i="8" s="1"/>
  <c r="W22" i="8"/>
  <c r="X22" i="8" s="1"/>
  <c r="K18" i="8"/>
  <c r="L18" i="8" s="1"/>
  <c r="W15" i="8"/>
  <c r="X15" i="8" s="1"/>
  <c r="AC22" i="8"/>
  <c r="AD22" i="8" s="1"/>
  <c r="W19" i="8"/>
  <c r="X19" i="8" s="1"/>
  <c r="W20" i="8"/>
  <c r="X20" i="8" s="1"/>
  <c r="Q10" i="8"/>
  <c r="R10" i="8" s="1"/>
  <c r="T10" i="8" s="1"/>
  <c r="Q16" i="8"/>
  <c r="R16" i="8" s="1"/>
  <c r="T16" i="8" s="1"/>
  <c r="AI20" i="8"/>
  <c r="AJ20" i="8" s="1"/>
  <c r="E12" i="8"/>
  <c r="F12" i="8" s="1"/>
  <c r="K20" i="8"/>
  <c r="L20" i="8" s="1"/>
  <c r="K11" i="8"/>
  <c r="L11" i="8" s="1"/>
  <c r="AC17" i="8"/>
  <c r="AD17" i="8" s="1"/>
  <c r="E23" i="8"/>
  <c r="F23" i="8" s="1"/>
  <c r="W59" i="13"/>
  <c r="P30" i="25"/>
  <c r="Q30" i="25" s="1"/>
  <c r="S30" i="25" s="1"/>
  <c r="R14" i="17"/>
  <c r="E15" i="8"/>
  <c r="F15" i="8" s="1"/>
  <c r="E16" i="8"/>
  <c r="F16" i="8" s="1"/>
  <c r="W23" i="8"/>
  <c r="X23" i="8" s="1"/>
  <c r="AC20" i="8"/>
  <c r="AD20" i="8" s="1"/>
  <c r="W17" i="8"/>
  <c r="X17" i="8" s="1"/>
  <c r="Q17" i="8"/>
  <c r="R17" i="8" s="1"/>
  <c r="T17" i="8" s="1"/>
  <c r="K23" i="8"/>
  <c r="L23" i="8" s="1"/>
  <c r="Q28" i="8"/>
  <c r="Q26" i="8"/>
  <c r="R26" i="8" s="1"/>
  <c r="E13" i="8"/>
  <c r="F13" i="8" s="1"/>
  <c r="E14" i="8"/>
  <c r="F14" i="8" s="1"/>
  <c r="AI27" i="8"/>
  <c r="AJ27" i="8" s="1"/>
  <c r="Q18" i="8"/>
  <c r="R18" i="8" s="1"/>
  <c r="E10" i="8"/>
  <c r="F10" i="8" s="1"/>
  <c r="K13" i="8"/>
  <c r="L13" i="8" s="1"/>
  <c r="Q15" i="8"/>
  <c r="R15" i="8" s="1"/>
  <c r="E22" i="8"/>
  <c r="F22" i="8" s="1"/>
  <c r="H22" i="8" s="1"/>
  <c r="Q13" i="8"/>
  <c r="R13" i="8" s="1"/>
  <c r="AC9" i="8"/>
  <c r="AD9" i="8" s="1"/>
  <c r="W27" i="8"/>
  <c r="X27" i="8" s="1"/>
  <c r="K24" i="8"/>
  <c r="L24" i="8" s="1"/>
  <c r="E25" i="8"/>
  <c r="F25" i="8" s="1"/>
  <c r="K12" i="8"/>
  <c r="L12" i="8" s="1"/>
  <c r="W10" i="8"/>
  <c r="X10" i="8" s="1"/>
  <c r="AI28" i="8"/>
  <c r="AJ28" i="8" s="1"/>
  <c r="K9" i="8"/>
  <c r="L9" i="8" s="1"/>
  <c r="W25" i="8"/>
  <c r="X25" i="8" s="1"/>
  <c r="W26" i="8"/>
  <c r="X26" i="8" s="1"/>
  <c r="K28" i="8"/>
  <c r="L28" i="8" s="1"/>
  <c r="W9" i="8"/>
  <c r="X9" i="8" s="1"/>
  <c r="Q20" i="8"/>
  <c r="R20" i="8" s="1"/>
  <c r="DG24" i="9"/>
  <c r="Y59" i="13"/>
  <c r="Y15" i="13"/>
  <c r="R24" i="17"/>
  <c r="Q14" i="8"/>
  <c r="R14" i="8" s="1"/>
  <c r="T14" i="8" s="1"/>
  <c r="Q22" i="8"/>
  <c r="R22" i="8" s="1"/>
  <c r="T22" i="8" s="1"/>
  <c r="E20" i="8"/>
  <c r="F20" i="8" s="1"/>
  <c r="H20" i="8" s="1"/>
  <c r="E28" i="8"/>
  <c r="F28" i="8" s="1"/>
  <c r="AC12" i="8"/>
  <c r="AD12" i="8" s="1"/>
  <c r="AF12" i="8" s="1"/>
  <c r="AC19" i="8"/>
  <c r="AD19" i="8" s="1"/>
  <c r="W16" i="8"/>
  <c r="X16" i="8" s="1"/>
  <c r="W18" i="8"/>
  <c r="X18" i="8" s="1"/>
  <c r="AC18" i="8"/>
  <c r="AD18" i="8" s="1"/>
  <c r="E17" i="8"/>
  <c r="F17" i="8" s="1"/>
  <c r="K26" i="8"/>
  <c r="L26" i="8" s="1"/>
  <c r="I24" i="9"/>
  <c r="I4" i="9" s="1"/>
  <c r="G51" i="17"/>
  <c r="E64" i="17" s="1"/>
  <c r="F64" i="17" s="1"/>
  <c r="R23" i="17"/>
  <c r="S10" i="17"/>
  <c r="K17" i="8"/>
  <c r="L17" i="8" s="1"/>
  <c r="AC15" i="8"/>
  <c r="AD15" i="8" s="1"/>
  <c r="AF15" i="8" s="1"/>
  <c r="AI17" i="8"/>
  <c r="AJ17" i="8" s="1"/>
  <c r="AI25" i="8"/>
  <c r="AJ25" i="8" s="1"/>
  <c r="AC23" i="8"/>
  <c r="AD23" i="8" s="1"/>
  <c r="Q11" i="8"/>
  <c r="R11" i="8" s="1"/>
  <c r="J24" i="9"/>
  <c r="J4" i="9" s="1"/>
  <c r="BE24" i="9"/>
  <c r="DY24" i="9"/>
  <c r="F51" i="17"/>
  <c r="E63" i="17" s="1"/>
  <c r="R22" i="17"/>
  <c r="F28" i="25"/>
  <c r="S11" i="17"/>
  <c r="W12" i="8"/>
  <c r="X12" i="8" s="1"/>
  <c r="E18" i="8"/>
  <c r="F18" i="8" s="1"/>
  <c r="E26" i="8"/>
  <c r="F26" i="8" s="1"/>
  <c r="AC28" i="8"/>
  <c r="AD28" i="8" s="1"/>
  <c r="Q9" i="8"/>
  <c r="R9" i="8" s="1"/>
  <c r="T9" i="8" s="1"/>
  <c r="DG4" i="9"/>
  <c r="DG3" i="9" s="1"/>
  <c r="EW4" i="9"/>
  <c r="EW1" i="9" s="1"/>
  <c r="FW4" i="9"/>
  <c r="FW3" i="9" s="1"/>
  <c r="BF24" i="9"/>
  <c r="CD24" i="9"/>
  <c r="DB4" i="9"/>
  <c r="DZ4" i="9"/>
  <c r="E51" i="17"/>
  <c r="E62" i="17" s="1"/>
  <c r="R21" i="17"/>
  <c r="AC21" i="8"/>
  <c r="AD21" i="8" s="1"/>
  <c r="E21" i="8"/>
  <c r="F21" i="8" s="1"/>
  <c r="AI19" i="8"/>
  <c r="AJ19" i="8" s="1"/>
  <c r="AL19" i="8" s="1"/>
  <c r="AF18" i="8"/>
  <c r="K15" i="8"/>
  <c r="L15" i="8" s="1"/>
  <c r="K21" i="8"/>
  <c r="L21" i="8" s="1"/>
  <c r="AI14" i="8"/>
  <c r="AJ14" i="8" s="1"/>
  <c r="AI16" i="8"/>
  <c r="AJ16" i="8" s="1"/>
  <c r="K19" i="8"/>
  <c r="L19" i="8" s="1"/>
  <c r="D51" i="17"/>
  <c r="E61" i="17" s="1"/>
  <c r="R20" i="17"/>
  <c r="AC10" i="8"/>
  <c r="AD10" i="8" s="1"/>
  <c r="W14" i="8"/>
  <c r="X14" i="8" s="1"/>
  <c r="Q19" i="8"/>
  <c r="R19" i="8" s="1"/>
  <c r="T19" i="8" s="1"/>
  <c r="E24" i="8"/>
  <c r="F24" i="8" s="1"/>
  <c r="H24" i="8" s="1"/>
  <c r="AI23" i="8"/>
  <c r="AJ23" i="8" s="1"/>
  <c r="AL23" i="8" s="1"/>
  <c r="AC25" i="8"/>
  <c r="AD25" i="8" s="1"/>
  <c r="AF25" i="8" s="1"/>
  <c r="W11" i="8"/>
  <c r="X11" i="8" s="1"/>
  <c r="Z11" i="8" s="1"/>
  <c r="Q12" i="8"/>
  <c r="R12" i="8" s="1"/>
  <c r="K27" i="8"/>
  <c r="L27" i="8" s="1"/>
  <c r="AG28" i="8"/>
  <c r="AG16" i="8"/>
  <c r="AA24" i="8"/>
  <c r="AF24" i="8" s="1"/>
  <c r="AA12" i="8"/>
  <c r="U20" i="8"/>
  <c r="U8" i="8"/>
  <c r="O28" i="8"/>
  <c r="O16" i="8"/>
  <c r="I24" i="8"/>
  <c r="I12" i="8"/>
  <c r="C23" i="8"/>
  <c r="C11" i="8"/>
  <c r="H11" i="8" s="1"/>
  <c r="C27" i="8"/>
  <c r="AG27" i="8"/>
  <c r="AL27" i="8" s="1"/>
  <c r="AG15" i="8"/>
  <c r="AA23" i="8"/>
  <c r="AF23" i="8" s="1"/>
  <c r="AA11" i="8"/>
  <c r="U19" i="8"/>
  <c r="Z19" i="8" s="1"/>
  <c r="O27" i="8"/>
  <c r="O15" i="8"/>
  <c r="T15" i="8" s="1"/>
  <c r="I23" i="8"/>
  <c r="N23" i="8" s="1"/>
  <c r="I11" i="8"/>
  <c r="C22" i="8"/>
  <c r="C10" i="8"/>
  <c r="H10" i="8" s="1"/>
  <c r="O22" i="8"/>
  <c r="O10" i="8"/>
  <c r="C17" i="8"/>
  <c r="H17" i="8" s="1"/>
  <c r="AG9" i="8"/>
  <c r="O21" i="8"/>
  <c r="T21" i="8" s="1"/>
  <c r="I17" i="8"/>
  <c r="C28" i="8"/>
  <c r="C16" i="8"/>
  <c r="AG26" i="8"/>
  <c r="AG14" i="8"/>
  <c r="AL14" i="8" s="1"/>
  <c r="AA22" i="8"/>
  <c r="AA10" i="8"/>
  <c r="U18" i="8"/>
  <c r="Z18" i="8" s="1"/>
  <c r="O26" i="8"/>
  <c r="O14" i="8"/>
  <c r="I22" i="8"/>
  <c r="N22" i="8" s="1"/>
  <c r="I10" i="8"/>
  <c r="N10" i="8" s="1"/>
  <c r="C21" i="8"/>
  <c r="C9" i="8"/>
  <c r="H9" i="8" s="1"/>
  <c r="AA18" i="8"/>
  <c r="AG20" i="8"/>
  <c r="AA16" i="8"/>
  <c r="U24" i="8"/>
  <c r="I28" i="8"/>
  <c r="C15" i="8"/>
  <c r="AG25" i="8"/>
  <c r="AG13" i="8"/>
  <c r="AA21" i="8"/>
  <c r="AA9" i="8"/>
  <c r="AF9" i="8" s="1"/>
  <c r="U17" i="8"/>
  <c r="O25" i="8"/>
  <c r="O13" i="8"/>
  <c r="I21" i="8"/>
  <c r="N21" i="8" s="1"/>
  <c r="I9" i="8"/>
  <c r="C20" i="8"/>
  <c r="C8" i="8"/>
  <c r="AG10" i="8"/>
  <c r="I18" i="8"/>
  <c r="AG24" i="8"/>
  <c r="AL24" i="8" s="1"/>
  <c r="AG12" i="8"/>
  <c r="AA20" i="8"/>
  <c r="AF20" i="8" s="1"/>
  <c r="AA8" i="8"/>
  <c r="U28" i="8"/>
  <c r="U16" i="8"/>
  <c r="O24" i="8"/>
  <c r="O12" i="8"/>
  <c r="I20" i="8"/>
  <c r="N20" i="8" s="1"/>
  <c r="I8" i="8"/>
  <c r="C19" i="8"/>
  <c r="U26" i="8"/>
  <c r="Z26" i="8" s="1"/>
  <c r="U14" i="8"/>
  <c r="AG21" i="8"/>
  <c r="AL21" i="8" s="1"/>
  <c r="U25" i="8"/>
  <c r="Z25" i="8" s="1"/>
  <c r="U13" i="8"/>
  <c r="O9" i="8"/>
  <c r="O8" i="8"/>
  <c r="AG23" i="8"/>
  <c r="AG11" i="8"/>
  <c r="AA19" i="8"/>
  <c r="U27" i="8"/>
  <c r="Z27" i="8" s="1"/>
  <c r="U15" i="8"/>
  <c r="Z15" i="8" s="1"/>
  <c r="O23" i="8"/>
  <c r="T23" i="8" s="1"/>
  <c r="O11" i="8"/>
  <c r="I19" i="8"/>
  <c r="N19" i="8" s="1"/>
  <c r="C18" i="8"/>
  <c r="AA17" i="8"/>
  <c r="AF17" i="8" s="1"/>
  <c r="AA28" i="8"/>
  <c r="AG19" i="8"/>
  <c r="AA27" i="8"/>
  <c r="AA15" i="8"/>
  <c r="U23" i="8"/>
  <c r="U11" i="8"/>
  <c r="O19" i="8"/>
  <c r="I27" i="8"/>
  <c r="N27" i="8" s="1"/>
  <c r="I15" i="8"/>
  <c r="N15" i="8" s="1"/>
  <c r="C26" i="8"/>
  <c r="C14" i="8"/>
  <c r="AG8" i="8"/>
  <c r="I16" i="8"/>
  <c r="AG18" i="8"/>
  <c r="AL18" i="8" s="1"/>
  <c r="AA26" i="8"/>
  <c r="AA14" i="8"/>
  <c r="U22" i="8"/>
  <c r="U10" i="8"/>
  <c r="Z10" i="8" s="1"/>
  <c r="O18" i="8"/>
  <c r="T18" i="8" s="1"/>
  <c r="I26" i="8"/>
  <c r="I14" i="8"/>
  <c r="N14" i="8" s="1"/>
  <c r="C25" i="8"/>
  <c r="H25" i="8" s="1"/>
  <c r="C13" i="8"/>
  <c r="AG22" i="8"/>
  <c r="AG17" i="8"/>
  <c r="AA25" i="8"/>
  <c r="AA13" i="8"/>
  <c r="U21" i="8"/>
  <c r="U9" i="8"/>
  <c r="O17" i="8"/>
  <c r="I25" i="8"/>
  <c r="I13" i="8"/>
  <c r="N13" i="8" s="1"/>
  <c r="C24" i="8"/>
  <c r="C12" i="8"/>
  <c r="U12" i="8"/>
  <c r="O20" i="8"/>
  <c r="K15" i="13"/>
  <c r="O32" i="25"/>
  <c r="AC16" i="8"/>
  <c r="AD16" i="8" s="1"/>
  <c r="AI13" i="8"/>
  <c r="AJ13" i="8" s="1"/>
  <c r="AL13" i="8" s="1"/>
  <c r="W24" i="8"/>
  <c r="X24" i="8" s="1"/>
  <c r="Z24" i="8" s="1"/>
  <c r="Q24" i="8"/>
  <c r="R24" i="8" s="1"/>
  <c r="Q27" i="8"/>
  <c r="R27" i="8" s="1"/>
  <c r="AC13" i="8"/>
  <c r="AD13" i="8" s="1"/>
  <c r="K25" i="8"/>
  <c r="L25" i="8" s="1"/>
  <c r="EO4" i="9"/>
  <c r="EO1" i="9" s="1"/>
  <c r="G59" i="13"/>
  <c r="H46" i="17"/>
  <c r="S24" i="17"/>
  <c r="AI12" i="8"/>
  <c r="AJ12" i="8" s="1"/>
  <c r="AL12" i="8" s="1"/>
  <c r="K14" i="8"/>
  <c r="L14" i="8" s="1"/>
  <c r="Q25" i="8"/>
  <c r="R25" i="8" s="1"/>
  <c r="AI11" i="8"/>
  <c r="AJ11" i="8" s="1"/>
  <c r="AL11" i="8" s="1"/>
  <c r="E19" i="8"/>
  <c r="F19" i="8" s="1"/>
  <c r="H19" i="8" s="1"/>
  <c r="W8" i="8"/>
  <c r="AC26" i="8"/>
  <c r="AD26" i="8" s="1"/>
  <c r="E9" i="8"/>
  <c r="F9" i="8" s="1"/>
  <c r="E11" i="8"/>
  <c r="F11" i="8" s="1"/>
  <c r="K22" i="8"/>
  <c r="L22" i="8" s="1"/>
  <c r="H24" i="9"/>
  <c r="CR24" i="9"/>
  <c r="DP24" i="9"/>
  <c r="EN4" i="9"/>
  <c r="EN1" i="9" s="1"/>
  <c r="W24" i="9"/>
  <c r="AA4" i="9"/>
  <c r="AA34" i="9" s="1"/>
  <c r="AE4" i="9"/>
  <c r="AE3" i="9" s="1"/>
  <c r="J5" i="23"/>
  <c r="BK4" i="9"/>
  <c r="BW24" i="9"/>
  <c r="CA24" i="9"/>
  <c r="DO4" i="9"/>
  <c r="DO34" i="9" s="1"/>
  <c r="DW24" i="9"/>
  <c r="EE4" i="9"/>
  <c r="EE3" i="9" s="1"/>
  <c r="EM24" i="9"/>
  <c r="FK4" i="9"/>
  <c r="FO24" i="9"/>
  <c r="FS24" i="9"/>
  <c r="O24" i="26"/>
  <c r="E12" i="29"/>
  <c r="E13" i="29" s="1"/>
  <c r="E12" i="28"/>
  <c r="E13" i="28" s="1"/>
  <c r="F12" i="29"/>
  <c r="F13" i="29" s="1"/>
  <c r="F12" i="28"/>
  <c r="F13" i="28" s="1"/>
  <c r="Q24" i="26"/>
  <c r="Q25" i="26" s="1"/>
  <c r="G12" i="29"/>
  <c r="G13" i="29" s="1"/>
  <c r="G12" i="28"/>
  <c r="G13" i="28" s="1"/>
  <c r="R24" i="26"/>
  <c r="R25" i="26" s="1"/>
  <c r="H12" i="29"/>
  <c r="H13" i="29" s="1"/>
  <c r="H12" i="28"/>
  <c r="H13" i="28" s="1"/>
  <c r="CK4" i="9"/>
  <c r="CK3" i="9" s="1"/>
  <c r="CZ24" i="9"/>
  <c r="DP4" i="9"/>
  <c r="DX24" i="9"/>
  <c r="V30" i="13"/>
  <c r="P8" i="23"/>
  <c r="H4" i="9"/>
  <c r="H39" i="9" s="1"/>
  <c r="P4" i="9"/>
  <c r="P3" i="9" s="1"/>
  <c r="AN4" i="9"/>
  <c r="AN3" i="9" s="1"/>
  <c r="EN24" i="9"/>
  <c r="EV4" i="9"/>
  <c r="EV1" i="9" s="1"/>
  <c r="FL4" i="9"/>
  <c r="FL3" i="9" s="1"/>
  <c r="BK24" i="9"/>
  <c r="FH24" i="9"/>
  <c r="K24" i="9"/>
  <c r="K4" i="9" s="1"/>
  <c r="AQ4" i="9"/>
  <c r="AQ3" i="9" s="1"/>
  <c r="CU24" i="9"/>
  <c r="DC4" i="9"/>
  <c r="EA4" i="9"/>
  <c r="EA3" i="9" s="1"/>
  <c r="EY4" i="9"/>
  <c r="EY3" i="9" s="1"/>
  <c r="CI24" i="9"/>
  <c r="X44" i="13"/>
  <c r="H8" i="23"/>
  <c r="H11" i="23" s="1"/>
  <c r="BT24" i="9"/>
  <c r="CB24" i="9"/>
  <c r="AQ24" i="9"/>
  <c r="EI24" i="9"/>
  <c r="EQ24" i="9"/>
  <c r="EY24" i="9"/>
  <c r="H44" i="13"/>
  <c r="AY4" i="9"/>
  <c r="CE24" i="9"/>
  <c r="BH4" i="9"/>
  <c r="CN24" i="9"/>
  <c r="CV4" i="9"/>
  <c r="CV3" i="9" s="1"/>
  <c r="FX4" i="9"/>
  <c r="FX3" i="9" s="1"/>
  <c r="D41" i="9"/>
  <c r="D43" i="9"/>
  <c r="D45" i="9"/>
  <c r="P30" i="13"/>
  <c r="N24" i="9"/>
  <c r="AD4" i="9"/>
  <c r="AD3" i="9" s="1"/>
  <c r="AL4" i="9"/>
  <c r="AT24" i="9"/>
  <c r="BB4" i="9"/>
  <c r="BB3" i="9" s="1"/>
  <c r="ED4" i="9"/>
  <c r="ED3" i="9" s="1"/>
  <c r="FB24" i="9"/>
  <c r="L16" i="13"/>
  <c r="D30" i="13"/>
  <c r="D44" i="13"/>
  <c r="S4" i="9"/>
  <c r="S3" i="9" s="1"/>
  <c r="BU24" i="9"/>
  <c r="DC24" i="9"/>
  <c r="DK24" i="9"/>
  <c r="N61" i="17"/>
  <c r="R11" i="17"/>
  <c r="R16" i="17" s="1"/>
  <c r="S12" i="17"/>
  <c r="D50" i="17"/>
  <c r="D61" i="17" s="1"/>
  <c r="F61" i="17" s="1"/>
  <c r="R13" i="17"/>
  <c r="S14" i="17"/>
  <c r="E45" i="17"/>
  <c r="F50" i="17"/>
  <c r="D63" i="17" s="1"/>
  <c r="F63" i="17" s="1"/>
  <c r="N15" i="12"/>
  <c r="G9" i="22" s="1"/>
  <c r="F76" i="17" s="1"/>
  <c r="L24" i="9"/>
  <c r="T4" i="9"/>
  <c r="T3" i="9" s="1"/>
  <c r="BX4" i="9"/>
  <c r="BX3" i="9" s="1"/>
  <c r="FL24" i="9"/>
  <c r="AK4" i="9"/>
  <c r="BA24" i="9"/>
  <c r="BI4" i="9"/>
  <c r="CG4" i="9"/>
  <c r="CG3" i="9" s="1"/>
  <c r="FI24" i="9"/>
  <c r="FY4" i="9"/>
  <c r="FY3" i="9" s="1"/>
  <c r="N33" i="9"/>
  <c r="Q8" i="23"/>
  <c r="P5" i="13"/>
  <c r="F16" i="13"/>
  <c r="B30" i="13"/>
  <c r="B44" i="13"/>
  <c r="EC24" i="9"/>
  <c r="FT24" i="9"/>
  <c r="D16" i="13"/>
  <c r="J16" i="13"/>
  <c r="G16" i="26"/>
  <c r="EB24" i="9"/>
  <c r="DD4" i="9"/>
  <c r="DD3" i="9" s="1"/>
  <c r="CH4" i="9"/>
  <c r="CH3" i="9" s="1"/>
  <c r="ER24" i="9"/>
  <c r="N5" i="13"/>
  <c r="T16" i="13"/>
  <c r="L15" i="12"/>
  <c r="E9" i="22" s="1"/>
  <c r="D76" i="17" s="1"/>
  <c r="D77" i="17" s="1"/>
  <c r="E16" i="26"/>
  <c r="AB4" i="9"/>
  <c r="J5" i="13"/>
  <c r="AN24" i="9"/>
  <c r="BM4" i="9"/>
  <c r="BM3" i="9" s="1"/>
  <c r="EW24" i="9"/>
  <c r="H16" i="13"/>
  <c r="R30" i="13"/>
  <c r="N12" i="12"/>
  <c r="G6" i="22" s="1"/>
  <c r="H6" i="22" s="1"/>
  <c r="H28" i="12" s="1"/>
  <c r="O12" i="12" s="1"/>
  <c r="CF4" i="9"/>
  <c r="DN24" i="9"/>
  <c r="EL24" i="9"/>
  <c r="DZ24" i="9"/>
  <c r="EX24" i="9"/>
  <c r="FV4" i="9"/>
  <c r="FV3" i="9" s="1"/>
  <c r="X16" i="13"/>
  <c r="P16" i="13"/>
  <c r="T30" i="13"/>
  <c r="O8" i="23"/>
  <c r="I5" i="14"/>
  <c r="J16" i="26"/>
  <c r="D24" i="9"/>
  <c r="S24" i="9"/>
  <c r="BB24" i="9"/>
  <c r="BH24" i="9"/>
  <c r="BP24" i="9"/>
  <c r="CV24" i="9"/>
  <c r="N44" i="13"/>
  <c r="T44" i="13"/>
  <c r="M13" i="12"/>
  <c r="AF10" i="8"/>
  <c r="D33" i="9"/>
  <c r="E4" i="9"/>
  <c r="E48" i="9" s="1"/>
  <c r="BR24" i="9"/>
  <c r="EL4" i="9"/>
  <c r="F4" i="9"/>
  <c r="F41" i="9" s="1"/>
  <c r="FR24" i="9"/>
  <c r="EV24" i="9"/>
  <c r="FB4" i="9"/>
  <c r="CT24" i="9"/>
  <c r="EF4" i="9"/>
  <c r="EF3" i="9" s="1"/>
  <c r="FK24" i="9"/>
  <c r="V24" i="9"/>
  <c r="BZ24" i="9"/>
  <c r="CW24" i="9"/>
  <c r="EG24" i="9"/>
  <c r="ET24" i="9"/>
  <c r="FV24" i="9"/>
  <c r="BS24" i="9"/>
  <c r="CQ24" i="9"/>
  <c r="EU24" i="9"/>
  <c r="V16" i="13"/>
  <c r="J44" i="13"/>
  <c r="F12" i="15"/>
  <c r="J7" i="23"/>
  <c r="E32" i="12"/>
  <c r="BQ24" i="9"/>
  <c r="EV25" i="9"/>
  <c r="DF4" i="9"/>
  <c r="DF3" i="9" s="1"/>
  <c r="FZ4" i="9"/>
  <c r="FZ3" i="9" s="1"/>
  <c r="FI4" i="9"/>
  <c r="AC4" i="9"/>
  <c r="DY4" i="9"/>
  <c r="BA4" i="9"/>
  <c r="BA3" i="9" s="1"/>
  <c r="CX24" i="9"/>
  <c r="DE4" i="9"/>
  <c r="DE3" i="9" s="1"/>
  <c r="DM24" i="9"/>
  <c r="FJ4" i="9"/>
  <c r="AV24" i="9"/>
  <c r="BD24" i="9"/>
  <c r="CR4" i="9"/>
  <c r="DH4" i="9"/>
  <c r="DH3" i="9" s="1"/>
  <c r="CJ24" i="9"/>
  <c r="GB24" i="9"/>
  <c r="X24" i="9"/>
  <c r="FD24" i="9"/>
  <c r="U59" i="13"/>
  <c r="N8" i="23"/>
  <c r="J7" i="14"/>
  <c r="J16" i="14" s="1"/>
  <c r="CG24" i="9"/>
  <c r="FY24" i="9"/>
  <c r="BY24" i="9"/>
  <c r="EM4" i="9"/>
  <c r="EM1" i="9" s="1"/>
  <c r="DU24" i="9"/>
  <c r="GC24" i="9"/>
  <c r="AW24" i="9"/>
  <c r="CC24" i="9"/>
  <c r="AL24" i="9"/>
  <c r="FT4" i="9"/>
  <c r="AD24" i="9"/>
  <c r="EW25" i="9"/>
  <c r="Z24" i="9"/>
  <c r="DR4" i="9"/>
  <c r="DR3" i="9" s="1"/>
  <c r="FN24" i="9"/>
  <c r="EH24" i="9"/>
  <c r="BV24" i="9"/>
  <c r="EX4" i="9"/>
  <c r="EX1" i="9" s="1"/>
  <c r="DR24" i="9"/>
  <c r="FF24" i="9"/>
  <c r="GD24" i="9"/>
  <c r="R8" i="23"/>
  <c r="R5" i="13"/>
  <c r="H7" i="14"/>
  <c r="H16" i="14" s="1"/>
  <c r="Q8" i="14"/>
  <c r="J21" i="14" s="1"/>
  <c r="J6" i="23"/>
  <c r="K16" i="26"/>
  <c r="AY24" i="9"/>
  <c r="M24" i="9"/>
  <c r="CF24" i="9"/>
  <c r="AK24" i="9"/>
  <c r="FQ24" i="9"/>
  <c r="X5" i="13"/>
  <c r="BX24" i="9"/>
  <c r="BO4" i="9"/>
  <c r="BO3" i="9" s="1"/>
  <c r="EA24" i="9"/>
  <c r="CM24" i="9"/>
  <c r="BW4" i="9"/>
  <c r="BU3" i="9" s="1"/>
  <c r="FG24" i="9"/>
  <c r="GE24" i="9"/>
  <c r="T5" i="13"/>
  <c r="I59" i="13"/>
  <c r="N16" i="13"/>
  <c r="F30" i="13"/>
  <c r="R44" i="13"/>
  <c r="L16" i="26"/>
  <c r="CO24" i="9"/>
  <c r="FU4" i="9"/>
  <c r="FU3" i="9" s="1"/>
  <c r="FM24" i="9"/>
  <c r="AP4" i="9"/>
  <c r="AP3" i="9" s="1"/>
  <c r="DQ4" i="9"/>
  <c r="AX34" i="9"/>
  <c r="AX43" i="9" s="1"/>
  <c r="BJ4" i="9"/>
  <c r="BJ3" i="9" s="1"/>
  <c r="ED24" i="9"/>
  <c r="EK24" i="9"/>
  <c r="FM4" i="9"/>
  <c r="FM3" i="9" s="1"/>
  <c r="DT24" i="9"/>
  <c r="AZ4" i="9"/>
  <c r="AJ24" i="9"/>
  <c r="AZ24" i="9"/>
  <c r="H30" i="13"/>
  <c r="J8" i="14"/>
  <c r="J17" i="14" s="1"/>
  <c r="J6" i="14"/>
  <c r="E8" i="23"/>
  <c r="E11" i="23" s="1"/>
  <c r="B5" i="13"/>
  <c r="H5" i="13"/>
  <c r="V5" i="13"/>
  <c r="N30" i="13"/>
  <c r="F44" i="13"/>
  <c r="I8" i="14"/>
  <c r="I6" i="14"/>
  <c r="Q7" i="14"/>
  <c r="J20" i="14" s="1"/>
  <c r="G8" i="23"/>
  <c r="G12" i="23" s="1"/>
  <c r="I26" i="6"/>
  <c r="F26" i="6"/>
  <c r="H26" i="6"/>
  <c r="H26" i="5" s="1"/>
  <c r="G26" i="6"/>
  <c r="D26" i="6"/>
  <c r="R28" i="8"/>
  <c r="D26" i="7"/>
  <c r="AJ26" i="7"/>
  <c r="AJ26" i="5" s="1"/>
  <c r="G26" i="7"/>
  <c r="V26" i="7"/>
  <c r="V26" i="5" s="1"/>
  <c r="L26" i="7"/>
  <c r="L26" i="5" s="1"/>
  <c r="AC26" i="7"/>
  <c r="AC26" i="5" s="1"/>
  <c r="AB26" i="7"/>
  <c r="AB26" i="5" s="1"/>
  <c r="F26" i="7"/>
  <c r="AE26" i="7"/>
  <c r="AE26" i="5" s="1"/>
  <c r="S26" i="7"/>
  <c r="S26" i="5" s="1"/>
  <c r="AK8" i="8"/>
  <c r="AA26" i="7"/>
  <c r="AA26" i="5" s="1"/>
  <c r="Q26" i="7"/>
  <c r="Q26" i="5" s="1"/>
  <c r="X26" i="7"/>
  <c r="X26" i="5" s="1"/>
  <c r="AD26" i="7"/>
  <c r="AD26" i="5" s="1"/>
  <c r="U26" i="7"/>
  <c r="U26" i="5" s="1"/>
  <c r="AM26" i="7"/>
  <c r="AM26" i="5" s="1"/>
  <c r="R26" i="7"/>
  <c r="R26" i="5" s="1"/>
  <c r="K8" i="8"/>
  <c r="L8" i="8" s="1"/>
  <c r="W26" i="7"/>
  <c r="W26" i="5" s="1"/>
  <c r="AH26" i="7"/>
  <c r="AH26" i="5" s="1"/>
  <c r="AK26" i="7"/>
  <c r="AK26" i="5" s="1"/>
  <c r="J26" i="7"/>
  <c r="J26" i="5" s="1"/>
  <c r="AI26" i="7"/>
  <c r="AI26" i="5" s="1"/>
  <c r="W28" i="8"/>
  <c r="X28" i="8" s="1"/>
  <c r="Z28" i="8" s="1"/>
  <c r="O26" i="7"/>
  <c r="O26" i="5" s="1"/>
  <c r="I26" i="7"/>
  <c r="P26" i="7"/>
  <c r="P26" i="5" s="1"/>
  <c r="N65" i="17"/>
  <c r="O65" i="17" s="1"/>
  <c r="H81" i="17"/>
  <c r="I46" i="17"/>
  <c r="J46" i="17" s="1"/>
  <c r="C81" i="17"/>
  <c r="F81" i="17"/>
  <c r="C82" i="17"/>
  <c r="M61" i="17"/>
  <c r="H80" i="17"/>
  <c r="M60" i="17"/>
  <c r="O60" i="17" s="1"/>
  <c r="I45" i="17"/>
  <c r="J45" i="17" s="1"/>
  <c r="M30" i="17" s="1"/>
  <c r="B13" i="19"/>
  <c r="AF24" i="9"/>
  <c r="AF4" i="9" s="1"/>
  <c r="AG26" i="7"/>
  <c r="AG26" i="5" s="1"/>
  <c r="P24" i="26"/>
  <c r="P25" i="26" s="1"/>
  <c r="I25" i="14"/>
  <c r="E26" i="7"/>
  <c r="E26" i="5" s="1"/>
  <c r="ES24" i="9"/>
  <c r="G33" i="9"/>
  <c r="D47" i="9"/>
  <c r="D39" i="9"/>
  <c r="D44" i="9"/>
  <c r="D48" i="9"/>
  <c r="D42" i="9"/>
  <c r="O4" i="9"/>
  <c r="O38" i="9" s="1"/>
  <c r="O24" i="9"/>
  <c r="BK3" i="9"/>
  <c r="AU24" i="9"/>
  <c r="BG24" i="9"/>
  <c r="CP24" i="9"/>
  <c r="K26" i="7"/>
  <c r="K26" i="5" s="1"/>
  <c r="AX24" i="9"/>
  <c r="Q24" i="9"/>
  <c r="Q4" i="9"/>
  <c r="FE24" i="9"/>
  <c r="Y26" i="7"/>
  <c r="Y26" i="5" s="1"/>
  <c r="D40" i="9"/>
  <c r="BU34" i="9"/>
  <c r="BU43" i="9" s="1"/>
  <c r="G4" i="9"/>
  <c r="BA34" i="9" s="1"/>
  <c r="G24" i="9"/>
  <c r="DJ24" i="9"/>
  <c r="DV24" i="9"/>
  <c r="M26" i="7"/>
  <c r="M26" i="5" s="1"/>
  <c r="D38" i="9"/>
  <c r="AM24" i="9"/>
  <c r="AM4" i="9"/>
  <c r="AM3" i="9" s="1"/>
  <c r="DS24" i="9"/>
  <c r="DS4" i="9"/>
  <c r="AG24" i="9"/>
  <c r="AG4" i="9" s="1"/>
  <c r="Q34" i="9"/>
  <c r="FD29" i="9"/>
  <c r="I6" i="22"/>
  <c r="J6" i="22" s="1"/>
  <c r="K6" i="22" s="1"/>
  <c r="L6" i="22" s="1"/>
  <c r="M6" i="22" s="1"/>
  <c r="CY24" i="9"/>
  <c r="FA24" i="9"/>
  <c r="FA4" i="9"/>
  <c r="FA1" i="9" s="1"/>
  <c r="DO24" i="9"/>
  <c r="AE24" i="9"/>
  <c r="AO24" i="9"/>
  <c r="BL4" i="9"/>
  <c r="T24" i="9"/>
  <c r="AH24" i="9"/>
  <c r="AH4" i="9" s="1"/>
  <c r="BC24" i="9"/>
  <c r="BJ24" i="9"/>
  <c r="CJ4" i="9"/>
  <c r="CJ3" i="9" s="1"/>
  <c r="FS4" i="9"/>
  <c r="E59" i="13"/>
  <c r="CU4" i="9"/>
  <c r="EO24" i="9"/>
  <c r="K59" i="13"/>
  <c r="E80" i="17"/>
  <c r="M62" i="17"/>
  <c r="EZ4" i="9"/>
  <c r="R4" i="9"/>
  <c r="R43" i="9" s="1"/>
  <c r="BY4" i="9"/>
  <c r="BY3" i="9" s="1"/>
  <c r="EP4" i="9"/>
  <c r="U24" i="9"/>
  <c r="AA24" i="9"/>
  <c r="AI24" i="9"/>
  <c r="CE4" i="9"/>
  <c r="DE24" i="9"/>
  <c r="EE24" i="9"/>
  <c r="L5" i="13"/>
  <c r="N64" i="17"/>
  <c r="G81" i="17"/>
  <c r="FU24" i="9"/>
  <c r="H15" i="14"/>
  <c r="D7" i="22"/>
  <c r="R16" i="13"/>
  <c r="L44" i="13"/>
  <c r="N4" i="9"/>
  <c r="N43" i="9" s="1"/>
  <c r="B16" i="13"/>
  <c r="F80" i="17"/>
  <c r="M63" i="17"/>
  <c r="O63" i="17" s="1"/>
  <c r="AB24" i="9"/>
  <c r="P24" i="9"/>
  <c r="DH24" i="9"/>
  <c r="M59" i="13"/>
  <c r="F62" i="17"/>
  <c r="E81" i="17"/>
  <c r="N62" i="17"/>
  <c r="BN24" i="9"/>
  <c r="FP24" i="9"/>
  <c r="O15" i="13"/>
  <c r="O59" i="13" s="1"/>
  <c r="L30" i="13"/>
  <c r="CH24" i="9"/>
  <c r="DA24" i="9"/>
  <c r="DI24" i="9"/>
  <c r="EB4" i="9"/>
  <c r="FJ24" i="9"/>
  <c r="FX24" i="9"/>
  <c r="D60" i="17"/>
  <c r="F60" i="17" s="1"/>
  <c r="I50" i="17"/>
  <c r="J50" i="17" s="1"/>
  <c r="D66" i="17" s="1"/>
  <c r="D82" i="17"/>
  <c r="D5" i="13"/>
  <c r="BI24" i="9"/>
  <c r="F5" i="13"/>
  <c r="H51" i="17"/>
  <c r="H25" i="14"/>
  <c r="K25" i="14"/>
  <c r="J4" i="23"/>
  <c r="O8" i="14"/>
  <c r="H21" i="14" s="1"/>
  <c r="F8" i="23"/>
  <c r="F11" i="23" s="1"/>
  <c r="J25" i="14"/>
  <c r="P7" i="14"/>
  <c r="I20" i="14" s="1"/>
  <c r="O7" i="14"/>
  <c r="H20" i="14" s="1"/>
  <c r="C16" i="26"/>
  <c r="I16" i="26"/>
  <c r="O5" i="14"/>
  <c r="H18" i="14" s="1"/>
  <c r="K18" i="14"/>
  <c r="Q6" i="14"/>
  <c r="O31" i="25"/>
  <c r="P31" i="25" s="1"/>
  <c r="Q31" i="25" s="1"/>
  <c r="S31" i="25" s="1"/>
  <c r="P6" i="14"/>
  <c r="F16" i="26"/>
  <c r="F27" i="25"/>
  <c r="B16" i="26"/>
  <c r="D16" i="26"/>
  <c r="H16" i="26"/>
  <c r="G76" i="17"/>
  <c r="H77" i="17" s="1"/>
  <c r="J77" i="17"/>
  <c r="K77" i="17"/>
  <c r="FC3" i="9"/>
  <c r="FC1" i="9"/>
  <c r="AH29" i="8"/>
  <c r="AH31" i="8" s="1"/>
  <c r="P29" i="8"/>
  <c r="P31" i="8" s="1"/>
  <c r="J29" i="8"/>
  <c r="J31" i="8" s="1"/>
  <c r="V29" i="8"/>
  <c r="V31" i="8" s="1"/>
  <c r="AB29" i="8"/>
  <c r="AB31" i="8" s="1"/>
  <c r="AI8" i="8"/>
  <c r="AJ8" i="8" s="1"/>
  <c r="P28" i="25"/>
  <c r="Q28" i="25" s="1"/>
  <c r="S28" i="25" s="1"/>
  <c r="D26" i="25"/>
  <c r="F26" i="25" s="1"/>
  <c r="F9" i="22"/>
  <c r="E76" i="17" s="1"/>
  <c r="G7" i="22"/>
  <c r="K19" i="14"/>
  <c r="K15" i="14"/>
  <c r="J14" i="14"/>
  <c r="J18" i="14"/>
  <c r="I14" i="14"/>
  <c r="H17" i="14"/>
  <c r="I18" i="14"/>
  <c r="H19" i="14"/>
  <c r="H14" i="14"/>
  <c r="L77" i="17"/>
  <c r="I77" i="17"/>
  <c r="D29" i="8"/>
  <c r="D31" i="8" s="1"/>
  <c r="E38" i="9" l="1"/>
  <c r="FA3" i="9"/>
  <c r="BH3" i="9"/>
  <c r="CS34" i="9"/>
  <c r="CR3" i="9"/>
  <c r="DY3" i="9"/>
  <c r="CS45" i="9"/>
  <c r="DB3" i="9"/>
  <c r="M15" i="28"/>
  <c r="L15" i="28"/>
  <c r="N15" i="28"/>
  <c r="O40" i="9"/>
  <c r="EY1" i="9"/>
  <c r="P15" i="13"/>
  <c r="P59" i="13" s="1"/>
  <c r="S26" i="17"/>
  <c r="AY34" i="9"/>
  <c r="AY40" i="9" s="1"/>
  <c r="CT34" i="9"/>
  <c r="CT46" i="9" s="1"/>
  <c r="DZ34" i="9"/>
  <c r="DZ48" i="9" s="1"/>
  <c r="F14" i="28"/>
  <c r="AA42" i="9"/>
  <c r="AA43" i="9"/>
  <c r="AA48" i="9"/>
  <c r="AA40" i="9"/>
  <c r="AA45" i="9"/>
  <c r="AA47" i="9"/>
  <c r="AA46" i="9"/>
  <c r="AA39" i="9"/>
  <c r="AA44" i="9"/>
  <c r="AA38" i="9"/>
  <c r="AA41" i="9"/>
  <c r="H12" i="8"/>
  <c r="O39" i="9"/>
  <c r="AF16" i="8"/>
  <c r="N24" i="8"/>
  <c r="N17" i="8"/>
  <c r="H28" i="8"/>
  <c r="AL20" i="8"/>
  <c r="H27" i="8"/>
  <c r="AF11" i="8"/>
  <c r="AF14" i="8"/>
  <c r="BI34" i="9"/>
  <c r="BI45" i="9" s="1"/>
  <c r="J15" i="14"/>
  <c r="J33" i="14" s="1"/>
  <c r="J41" i="14" s="1"/>
  <c r="T13" i="8"/>
  <c r="S16" i="17"/>
  <c r="T20" i="8"/>
  <c r="Z13" i="8"/>
  <c r="Z17" i="8"/>
  <c r="G3" i="25"/>
  <c r="T25" i="8"/>
  <c r="N25" i="8"/>
  <c r="Z14" i="8"/>
  <c r="H21" i="8"/>
  <c r="G82" i="17"/>
  <c r="Z9" i="8"/>
  <c r="AF21" i="8"/>
  <c r="H26" i="8"/>
  <c r="T11" i="8"/>
  <c r="N26" i="8"/>
  <c r="Z23" i="8"/>
  <c r="Z20" i="8"/>
  <c r="AL26" i="8"/>
  <c r="T27" i="8"/>
  <c r="P32" i="25"/>
  <c r="Q32" i="25" s="1"/>
  <c r="S32" i="25" s="1"/>
  <c r="S33" i="25" s="1"/>
  <c r="S34" i="25" s="1"/>
  <c r="S36" i="25" s="1"/>
  <c r="S37" i="25" s="1"/>
  <c r="S38" i="25" s="1"/>
  <c r="F3" i="25" s="1"/>
  <c r="R26" i="17"/>
  <c r="C5" i="29" s="1"/>
  <c r="N9" i="8"/>
  <c r="H16" i="8"/>
  <c r="AL22" i="8"/>
  <c r="M64" i="17"/>
  <c r="G80" i="17"/>
  <c r="AL10" i="8"/>
  <c r="EO3" i="9"/>
  <c r="T24" i="8"/>
  <c r="AF13" i="8"/>
  <c r="T26" i="8"/>
  <c r="AL16" i="8"/>
  <c r="H18" i="8"/>
  <c r="AL28" i="8"/>
  <c r="H15" i="8"/>
  <c r="H23" i="8"/>
  <c r="AF22" i="8"/>
  <c r="AF26" i="8"/>
  <c r="AL25" i="8"/>
  <c r="O64" i="17"/>
  <c r="P64" i="17" s="1"/>
  <c r="Q64" i="17" s="1"/>
  <c r="S64" i="17" s="1"/>
  <c r="R38" i="9"/>
  <c r="T28" i="8"/>
  <c r="V15" i="13"/>
  <c r="V59" i="13" s="1"/>
  <c r="N28" i="8"/>
  <c r="Z12" i="8"/>
  <c r="AL17" i="8"/>
  <c r="Z16" i="8"/>
  <c r="N12" i="8"/>
  <c r="H14" i="8"/>
  <c r="N11" i="8"/>
  <c r="N18" i="8"/>
  <c r="AL9" i="8"/>
  <c r="O44" i="9"/>
  <c r="O61" i="17"/>
  <c r="P61" i="17" s="1"/>
  <c r="Q61" i="17" s="1"/>
  <c r="S61" i="17" s="1"/>
  <c r="N16" i="8"/>
  <c r="AF28" i="8"/>
  <c r="T12" i="8"/>
  <c r="AF19" i="8"/>
  <c r="H13" i="8"/>
  <c r="Z22" i="8"/>
  <c r="DO46" i="9"/>
  <c r="DO44" i="9"/>
  <c r="DO43" i="9"/>
  <c r="DO48" i="9"/>
  <c r="DO45" i="9"/>
  <c r="DO40" i="9"/>
  <c r="DO39" i="9"/>
  <c r="DO42" i="9"/>
  <c r="DR34" i="9"/>
  <c r="DR40" i="9" s="1"/>
  <c r="EV3" i="9"/>
  <c r="CR34" i="9"/>
  <c r="CR47" i="9" s="1"/>
  <c r="BB34" i="9"/>
  <c r="BB46" i="9" s="1"/>
  <c r="H42" i="9"/>
  <c r="L15" i="13"/>
  <c r="L59" i="13" s="1"/>
  <c r="F14" i="29"/>
  <c r="L25" i="14"/>
  <c r="H3" i="9"/>
  <c r="H44" i="9"/>
  <c r="E43" i="9"/>
  <c r="E47" i="9"/>
  <c r="DP34" i="9"/>
  <c r="DP41" i="9" s="1"/>
  <c r="AB34" i="9"/>
  <c r="AB39" i="9" s="1"/>
  <c r="H38" i="9"/>
  <c r="BX34" i="9"/>
  <c r="BX47" i="9" s="1"/>
  <c r="X15" i="13"/>
  <c r="X59" i="13" s="1"/>
  <c r="AK3" i="9"/>
  <c r="D25" i="9"/>
  <c r="G11" i="23"/>
  <c r="G13" i="23" s="1"/>
  <c r="H48" i="9"/>
  <c r="E39" i="9"/>
  <c r="CS47" i="9"/>
  <c r="I3" i="9"/>
  <c r="H46" i="9"/>
  <c r="E40" i="9"/>
  <c r="CS38" i="9"/>
  <c r="R15" i="13"/>
  <c r="R59" i="13" s="1"/>
  <c r="H43" i="9"/>
  <c r="H41" i="9"/>
  <c r="EL25" i="9"/>
  <c r="CV34" i="9"/>
  <c r="CV41" i="9" s="1"/>
  <c r="AE34" i="9"/>
  <c r="AE40" i="9" s="1"/>
  <c r="H47" i="9"/>
  <c r="E45" i="9"/>
  <c r="BV34" i="9"/>
  <c r="BV42" i="9" s="1"/>
  <c r="H40" i="9"/>
  <c r="E46" i="9"/>
  <c r="H45" i="9"/>
  <c r="E42" i="9"/>
  <c r="CS39" i="9"/>
  <c r="BU42" i="9"/>
  <c r="FI25" i="9"/>
  <c r="N48" i="9"/>
  <c r="FS3" i="9"/>
  <c r="E41" i="9"/>
  <c r="H12" i="23"/>
  <c r="H13" i="23" s="1"/>
  <c r="AA3" i="9"/>
  <c r="BU25" i="9"/>
  <c r="R41" i="9"/>
  <c r="U41" i="9" s="1"/>
  <c r="R47" i="9"/>
  <c r="U47" i="9" s="1"/>
  <c r="F15" i="13"/>
  <c r="F59" i="13" s="1"/>
  <c r="BU41" i="9"/>
  <c r="R46" i="9"/>
  <c r="U46" i="9" s="1"/>
  <c r="BU40" i="9"/>
  <c r="DC34" i="9"/>
  <c r="BU39" i="9"/>
  <c r="BU47" i="9"/>
  <c r="BU44" i="9"/>
  <c r="BU45" i="9"/>
  <c r="J15" i="13"/>
  <c r="J59" i="13" s="1"/>
  <c r="CI34" i="9"/>
  <c r="CI46" i="9" s="1"/>
  <c r="CL46" i="9" s="1"/>
  <c r="B15" i="13"/>
  <c r="B59" i="13" s="1"/>
  <c r="F40" i="9"/>
  <c r="H15" i="13"/>
  <c r="H59" i="13" s="1"/>
  <c r="T15" i="13"/>
  <c r="T59" i="13" s="1"/>
  <c r="D15" i="13"/>
  <c r="D59" i="13" s="1"/>
  <c r="O62" i="17"/>
  <c r="P62" i="17" s="1"/>
  <c r="Q62" i="17" s="1"/>
  <c r="S62" i="17" s="1"/>
  <c r="K14" i="14"/>
  <c r="K21" i="14"/>
  <c r="F77" i="17"/>
  <c r="K17" i="14"/>
  <c r="I21" i="14"/>
  <c r="I17" i="14"/>
  <c r="DB34" i="9"/>
  <c r="DB38" i="9" s="1"/>
  <c r="BW34" i="9"/>
  <c r="BW42" i="9" s="1"/>
  <c r="N15" i="13"/>
  <c r="N59" i="13" s="1"/>
  <c r="AC34" i="9"/>
  <c r="AC44" i="9" s="1"/>
  <c r="F47" i="9"/>
  <c r="N3" i="9"/>
  <c r="EX3" i="9"/>
  <c r="CH34" i="9"/>
  <c r="CH44" i="9" s="1"/>
  <c r="AZ34" i="9"/>
  <c r="AZ43" i="9" s="1"/>
  <c r="D3" i="9"/>
  <c r="FI3" i="9"/>
  <c r="F46" i="9"/>
  <c r="F43" i="9"/>
  <c r="F39" i="9"/>
  <c r="DF34" i="9"/>
  <c r="DF39" i="9" s="1"/>
  <c r="DI39" i="9" s="1"/>
  <c r="F48" i="9"/>
  <c r="BY34" i="9"/>
  <c r="BY44" i="9" s="1"/>
  <c r="F45" i="9"/>
  <c r="DO25" i="9"/>
  <c r="F38" i="9"/>
  <c r="J19" i="14"/>
  <c r="J34" i="14" s="1"/>
  <c r="J42" i="14" s="1"/>
  <c r="F7" i="22"/>
  <c r="L13" i="12"/>
  <c r="I19" i="14" s="1"/>
  <c r="AA25" i="9"/>
  <c r="DO3" i="9"/>
  <c r="DQ34" i="9"/>
  <c r="AX39" i="9"/>
  <c r="AX48" i="9"/>
  <c r="AX46" i="9"/>
  <c r="AX42" i="9"/>
  <c r="AX45" i="9"/>
  <c r="AX47" i="9"/>
  <c r="AX41" i="9"/>
  <c r="EL1" i="9"/>
  <c r="EO2" i="9" s="1"/>
  <c r="EL3" i="9"/>
  <c r="H33" i="14"/>
  <c r="H41" i="14" s="1"/>
  <c r="N41" i="9"/>
  <c r="AX38" i="9"/>
  <c r="N39" i="9"/>
  <c r="AX40" i="9"/>
  <c r="E12" i="23"/>
  <c r="E13" i="23" s="1"/>
  <c r="FB1" i="9"/>
  <c r="FB3" i="9"/>
  <c r="E44" i="9"/>
  <c r="N45" i="9"/>
  <c r="N47" i="9"/>
  <c r="CT40" i="9"/>
  <c r="H34" i="14"/>
  <c r="H42" i="14" s="1"/>
  <c r="N42" i="9"/>
  <c r="AK34" i="9"/>
  <c r="AK48" i="9" s="1"/>
  <c r="CR25" i="9"/>
  <c r="F44" i="9"/>
  <c r="F42" i="9"/>
  <c r="AX44" i="9"/>
  <c r="N38" i="9"/>
  <c r="P38" i="9" s="1"/>
  <c r="AX3" i="9"/>
  <c r="G26" i="5"/>
  <c r="F26" i="5"/>
  <c r="I26" i="5"/>
  <c r="J27" i="5"/>
  <c r="C29" i="8"/>
  <c r="C31" i="8" s="1"/>
  <c r="AG29" i="8"/>
  <c r="AG31" i="8" s="1"/>
  <c r="I29" i="8"/>
  <c r="I31" i="8" s="1"/>
  <c r="AA29" i="8"/>
  <c r="AA31" i="8" s="1"/>
  <c r="U29" i="8"/>
  <c r="U31" i="8" s="1"/>
  <c r="O29" i="8"/>
  <c r="O31" i="8" s="1"/>
  <c r="Q8" i="8"/>
  <c r="R8" i="8" s="1"/>
  <c r="D26" i="5"/>
  <c r="AC8" i="8"/>
  <c r="AD8" i="8" s="1"/>
  <c r="S8" i="8"/>
  <c r="Y8" i="8"/>
  <c r="AL8" i="8"/>
  <c r="G8" i="8"/>
  <c r="AE8" i="8"/>
  <c r="E8" i="8"/>
  <c r="F8" i="8" s="1"/>
  <c r="M8" i="8"/>
  <c r="G61" i="17"/>
  <c r="H61" i="17" s="1"/>
  <c r="J61" i="17" s="1"/>
  <c r="D83" i="17"/>
  <c r="H82" i="17"/>
  <c r="N30" i="17"/>
  <c r="O30" i="17" s="1"/>
  <c r="I81" i="17"/>
  <c r="K46" i="17"/>
  <c r="N31" i="17" s="1"/>
  <c r="E77" i="17"/>
  <c r="P63" i="17"/>
  <c r="Q63" i="17" s="1"/>
  <c r="S63" i="17" s="1"/>
  <c r="F82" i="17"/>
  <c r="K45" i="17"/>
  <c r="J80" i="17" s="1"/>
  <c r="I80" i="17"/>
  <c r="P65" i="17"/>
  <c r="Q65" i="17" s="1"/>
  <c r="S65" i="17" s="1"/>
  <c r="G28" i="25"/>
  <c r="H28" i="25" s="1"/>
  <c r="J28" i="25" s="1"/>
  <c r="G2" i="25"/>
  <c r="G32" i="25"/>
  <c r="H32" i="25" s="1"/>
  <c r="J32" i="25" s="1"/>
  <c r="J8" i="23"/>
  <c r="K50" i="17"/>
  <c r="D30" i="17"/>
  <c r="CE3" i="9"/>
  <c r="CE34" i="9"/>
  <c r="Q40" i="9"/>
  <c r="Q47" i="9"/>
  <c r="Q42" i="9"/>
  <c r="T42" i="9" s="1"/>
  <c r="Q48" i="9"/>
  <c r="Q33" i="9"/>
  <c r="Q39" i="9"/>
  <c r="T39" i="9" s="1"/>
  <c r="Q45" i="9"/>
  <c r="Q41" i="9"/>
  <c r="Q44" i="9"/>
  <c r="Q46" i="9"/>
  <c r="Q43" i="9"/>
  <c r="DS34" i="9"/>
  <c r="DS3" i="9"/>
  <c r="G3" i="9"/>
  <c r="G38" i="9"/>
  <c r="G45" i="9"/>
  <c r="AD34" i="9"/>
  <c r="G39" i="9"/>
  <c r="G46" i="9"/>
  <c r="G41" i="9"/>
  <c r="G3" i="17"/>
  <c r="G40" i="9"/>
  <c r="G63" i="17"/>
  <c r="H63" i="17" s="1"/>
  <c r="J63" i="17" s="1"/>
  <c r="CU34" i="9"/>
  <c r="CU3" i="9"/>
  <c r="BU38" i="9"/>
  <c r="BU48" i="9"/>
  <c r="BU46" i="9"/>
  <c r="AL34" i="9"/>
  <c r="O47" i="9"/>
  <c r="O45" i="9"/>
  <c r="O48" i="9"/>
  <c r="O46" i="9"/>
  <c r="O41" i="9"/>
  <c r="O43" i="9"/>
  <c r="P43" i="9" s="1"/>
  <c r="CF34" i="9"/>
  <c r="O42" i="9"/>
  <c r="G47" i="9"/>
  <c r="AF3" i="9"/>
  <c r="G44" i="9"/>
  <c r="F12" i="23"/>
  <c r="G43" i="9"/>
  <c r="EP1" i="9"/>
  <c r="EP3" i="9"/>
  <c r="Q3" i="9"/>
  <c r="AN34" i="9"/>
  <c r="DE34" i="9"/>
  <c r="G48" i="9"/>
  <c r="EB3" i="9"/>
  <c r="EB34" i="9"/>
  <c r="Q38" i="9"/>
  <c r="BK34" i="9"/>
  <c r="N40" i="9"/>
  <c r="P40" i="9" s="1"/>
  <c r="N46" i="9"/>
  <c r="DY34" i="9"/>
  <c r="N44" i="9"/>
  <c r="BH34" i="9"/>
  <c r="R42" i="9"/>
  <c r="U42" i="9" s="1"/>
  <c r="R40" i="9"/>
  <c r="U40" i="9" s="1"/>
  <c r="R44" i="9"/>
  <c r="U44" i="9" s="1"/>
  <c r="R48" i="9"/>
  <c r="U48" i="9" s="1"/>
  <c r="R3" i="9"/>
  <c r="EC34" i="9"/>
  <c r="AO34" i="9"/>
  <c r="R45" i="9"/>
  <c r="U45" i="9" s="1"/>
  <c r="BW46" i="9"/>
  <c r="AX25" i="9"/>
  <c r="G42" i="9"/>
  <c r="I51" i="17"/>
  <c r="J51" i="17" s="1"/>
  <c r="E66" i="17" s="1"/>
  <c r="F66" i="17" s="1"/>
  <c r="G66" i="17" s="1"/>
  <c r="H66" i="17" s="1"/>
  <c r="J66" i="17" s="1"/>
  <c r="E65" i="17"/>
  <c r="F65" i="17" s="1"/>
  <c r="G62" i="17"/>
  <c r="H62" i="17" s="1"/>
  <c r="J62" i="17" s="1"/>
  <c r="EZ1" i="9"/>
  <c r="EZ3" i="9"/>
  <c r="G64" i="17"/>
  <c r="H64" i="17" s="1"/>
  <c r="J64" i="17" s="1"/>
  <c r="DO38" i="9"/>
  <c r="DO41" i="9"/>
  <c r="DO47" i="9"/>
  <c r="E82" i="17"/>
  <c r="E83" i="17" s="1"/>
  <c r="BL34" i="9"/>
  <c r="BL3" i="9"/>
  <c r="R39" i="9"/>
  <c r="U39" i="9" s="1"/>
  <c r="G77" i="17"/>
  <c r="U43" i="9"/>
  <c r="BB48" i="9"/>
  <c r="BA39" i="9"/>
  <c r="BA38" i="9"/>
  <c r="BA43" i="9"/>
  <c r="BA41" i="9"/>
  <c r="BA40" i="9"/>
  <c r="BA45" i="9"/>
  <c r="BA44" i="9"/>
  <c r="BA42" i="9"/>
  <c r="BA33" i="9"/>
  <c r="BA46" i="9"/>
  <c r="BA48" i="9"/>
  <c r="BA47" i="9"/>
  <c r="DZ39" i="9"/>
  <c r="CR43" i="9"/>
  <c r="EL43" i="9" s="1"/>
  <c r="FI43" i="9" s="1"/>
  <c r="U38" i="9"/>
  <c r="G30" i="25"/>
  <c r="H30" i="25" s="1"/>
  <c r="J30" i="25" s="1"/>
  <c r="G29" i="25"/>
  <c r="H29" i="25" s="1"/>
  <c r="J29" i="25" s="1"/>
  <c r="G27" i="25"/>
  <c r="H27" i="25" s="1"/>
  <c r="J27" i="25" s="1"/>
  <c r="G31" i="25"/>
  <c r="H31" i="25" s="1"/>
  <c r="J31" i="25" s="1"/>
  <c r="X8" i="8"/>
  <c r="DF41" i="9" l="1"/>
  <c r="DI41" i="9" s="1"/>
  <c r="BW38" i="9"/>
  <c r="BW41" i="9"/>
  <c r="CS40" i="9"/>
  <c r="CS48" i="9"/>
  <c r="BB39" i="9"/>
  <c r="BB41" i="9"/>
  <c r="CS46" i="9"/>
  <c r="CS41" i="9"/>
  <c r="CS42" i="9"/>
  <c r="AB38" i="9"/>
  <c r="CS44" i="9"/>
  <c r="CS43" i="9"/>
  <c r="P45" i="9"/>
  <c r="S45" i="9" s="1"/>
  <c r="T47" i="9"/>
  <c r="CR44" i="9"/>
  <c r="EL44" i="9" s="1"/>
  <c r="FI44" i="9" s="1"/>
  <c r="CR46" i="9"/>
  <c r="DZ42" i="9"/>
  <c r="DZ43" i="9"/>
  <c r="DZ47" i="9"/>
  <c r="CR33" i="9"/>
  <c r="DZ41" i="9"/>
  <c r="DZ40" i="9"/>
  <c r="DZ44" i="9"/>
  <c r="DZ46" i="9"/>
  <c r="CR45" i="9"/>
  <c r="EL45" i="9" s="1"/>
  <c r="FI45" i="9" s="1"/>
  <c r="DZ45" i="9"/>
  <c r="DY33" i="9"/>
  <c r="DZ38" i="9"/>
  <c r="CR39" i="9"/>
  <c r="EL39" i="9" s="1"/>
  <c r="FI39" i="9" s="1"/>
  <c r="AY46" i="9"/>
  <c r="DR39" i="9"/>
  <c r="AY38" i="9"/>
  <c r="AY44" i="9"/>
  <c r="AY42" i="9"/>
  <c r="DR43" i="9"/>
  <c r="AY39" i="9"/>
  <c r="DR45" i="9"/>
  <c r="AY43" i="9"/>
  <c r="AY47" i="9"/>
  <c r="P39" i="9"/>
  <c r="DR33" i="9"/>
  <c r="DR48" i="9"/>
  <c r="AY41" i="9"/>
  <c r="DR42" i="9"/>
  <c r="AY45" i="9"/>
  <c r="BX38" i="9"/>
  <c r="DR47" i="9"/>
  <c r="DR41" i="9"/>
  <c r="DR44" i="9"/>
  <c r="AY48" i="9"/>
  <c r="BX40" i="9"/>
  <c r="DR46" i="9"/>
  <c r="DR38" i="9"/>
  <c r="BX42" i="9"/>
  <c r="CI47" i="9"/>
  <c r="CL47" i="9" s="1"/>
  <c r="CT42" i="9"/>
  <c r="CT39" i="9"/>
  <c r="CT41" i="9"/>
  <c r="BI41" i="9"/>
  <c r="CT43" i="9"/>
  <c r="CT47" i="9"/>
  <c r="CT44" i="9"/>
  <c r="CT38" i="9"/>
  <c r="BI38" i="9"/>
  <c r="BI39" i="9"/>
  <c r="CT45" i="9"/>
  <c r="CT48" i="9"/>
  <c r="O5" i="28"/>
  <c r="K6" i="28"/>
  <c r="L6" i="28" s="1"/>
  <c r="M6" i="28" s="1"/>
  <c r="N6" i="28" s="1"/>
  <c r="DB44" i="9"/>
  <c r="I20" i="29"/>
  <c r="J20" i="29" s="1"/>
  <c r="K5" i="29"/>
  <c r="L5" i="29" s="1"/>
  <c r="M5" i="29" s="1"/>
  <c r="N5" i="29" s="1"/>
  <c r="O5" i="29" s="1"/>
  <c r="AE47" i="9"/>
  <c r="CI40" i="9"/>
  <c r="CL40" i="9" s="1"/>
  <c r="CI38" i="9"/>
  <c r="CL38" i="9" s="1"/>
  <c r="BH33" i="9"/>
  <c r="H83" i="17"/>
  <c r="AE43" i="9"/>
  <c r="BI43" i="9"/>
  <c r="CI41" i="9"/>
  <c r="CL41" i="9" s="1"/>
  <c r="BX43" i="9"/>
  <c r="CI39" i="9"/>
  <c r="CL39" i="9" s="1"/>
  <c r="BX41" i="9"/>
  <c r="CH40" i="9"/>
  <c r="T46" i="9"/>
  <c r="T44" i="9"/>
  <c r="CV43" i="9"/>
  <c r="CI45" i="9"/>
  <c r="BI40" i="9"/>
  <c r="CV38" i="9"/>
  <c r="CI44" i="9"/>
  <c r="CL44" i="9" s="1"/>
  <c r="BI44" i="9"/>
  <c r="T38" i="9"/>
  <c r="CV46" i="9"/>
  <c r="CV48" i="9"/>
  <c r="BI46" i="9"/>
  <c r="BI47" i="9"/>
  <c r="P44" i="9"/>
  <c r="S44" i="9" s="1"/>
  <c r="CV44" i="9"/>
  <c r="BX45" i="9"/>
  <c r="CV39" i="9"/>
  <c r="CI42" i="9"/>
  <c r="CL42" i="9" s="1"/>
  <c r="BI48" i="9"/>
  <c r="G83" i="17"/>
  <c r="AE41" i="9"/>
  <c r="CI33" i="9"/>
  <c r="CI48" i="9"/>
  <c r="CL48" i="9" s="1"/>
  <c r="CI43" i="9"/>
  <c r="CL43" i="9" s="1"/>
  <c r="BI42" i="9"/>
  <c r="BB44" i="9"/>
  <c r="BB40" i="9"/>
  <c r="AC42" i="9"/>
  <c r="DP47" i="9"/>
  <c r="AE33" i="9"/>
  <c r="AE44" i="9"/>
  <c r="AE45" i="9"/>
  <c r="AE39" i="9"/>
  <c r="CV45" i="9"/>
  <c r="CV42" i="9"/>
  <c r="CV33" i="9"/>
  <c r="CR48" i="9"/>
  <c r="EL48" i="9" s="1"/>
  <c r="FI48" i="9" s="1"/>
  <c r="CR38" i="9"/>
  <c r="EL38" i="9" s="1"/>
  <c r="FI38" i="9" s="1"/>
  <c r="CR40" i="9"/>
  <c r="EL40" i="9" s="1"/>
  <c r="FI40" i="9" s="1"/>
  <c r="BB43" i="9"/>
  <c r="BB38" i="9"/>
  <c r="BB33" i="9"/>
  <c r="DF47" i="9"/>
  <c r="DI47" i="9" s="1"/>
  <c r="BY41" i="9"/>
  <c r="BV40" i="9"/>
  <c r="BX33" i="9"/>
  <c r="BX39" i="9"/>
  <c r="BX44" i="9"/>
  <c r="T45" i="9"/>
  <c r="AC38" i="9"/>
  <c r="AE42" i="9"/>
  <c r="AE46" i="9"/>
  <c r="BB45" i="9"/>
  <c r="CV47" i="9"/>
  <c r="CV40" i="9"/>
  <c r="CR42" i="9"/>
  <c r="EL42" i="9" s="1"/>
  <c r="FI42" i="9" s="1"/>
  <c r="CR41" i="9"/>
  <c r="EL41" i="9" s="1"/>
  <c r="FI41" i="9" s="1"/>
  <c r="BB47" i="9"/>
  <c r="BB42" i="9"/>
  <c r="BY38" i="9"/>
  <c r="BX48" i="9"/>
  <c r="BX46" i="9"/>
  <c r="AC40" i="9"/>
  <c r="I12" i="29"/>
  <c r="I15" i="29" s="1"/>
  <c r="I7" i="29" s="1"/>
  <c r="AB41" i="9"/>
  <c r="BY40" i="9"/>
  <c r="BY39" i="9"/>
  <c r="AB40" i="9"/>
  <c r="T41" i="9"/>
  <c r="DP42" i="9"/>
  <c r="DP43" i="9"/>
  <c r="BY47" i="9"/>
  <c r="BY33" i="9"/>
  <c r="AB46" i="9"/>
  <c r="AC43" i="9"/>
  <c r="AC46" i="9"/>
  <c r="BY45" i="9"/>
  <c r="T48" i="9"/>
  <c r="AC39" i="9"/>
  <c r="DP45" i="9"/>
  <c r="AZ45" i="9"/>
  <c r="DP44" i="9"/>
  <c r="DO33" i="9"/>
  <c r="AB45" i="9"/>
  <c r="AB48" i="9"/>
  <c r="AB44" i="9"/>
  <c r="AB47" i="9"/>
  <c r="AB43" i="9"/>
  <c r="AB42" i="9"/>
  <c r="BY46" i="9"/>
  <c r="BY48" i="9"/>
  <c r="T43" i="9"/>
  <c r="DP38" i="9"/>
  <c r="P48" i="9"/>
  <c r="BY43" i="9"/>
  <c r="S40" i="9"/>
  <c r="AC41" i="9"/>
  <c r="DP39" i="9"/>
  <c r="DP46" i="9"/>
  <c r="AE38" i="9"/>
  <c r="AE48" i="9"/>
  <c r="BY42" i="9"/>
  <c r="BV38" i="9"/>
  <c r="BV45" i="9"/>
  <c r="BV41" i="9"/>
  <c r="BV43" i="9"/>
  <c r="BV39" i="9"/>
  <c r="BV47" i="9"/>
  <c r="BV48" i="9"/>
  <c r="BV44" i="9"/>
  <c r="BV46" i="9"/>
  <c r="AA33" i="9"/>
  <c r="T40" i="9"/>
  <c r="AC47" i="9"/>
  <c r="DP40" i="9"/>
  <c r="DP48" i="9"/>
  <c r="CH33" i="9"/>
  <c r="EL46" i="9"/>
  <c r="FI46" i="9" s="1"/>
  <c r="DB39" i="9"/>
  <c r="AX33" i="9"/>
  <c r="DF44" i="9"/>
  <c r="DI44" i="9" s="1"/>
  <c r="AZ42" i="9"/>
  <c r="CH38" i="9"/>
  <c r="DB46" i="9"/>
  <c r="DB43" i="9"/>
  <c r="DF45" i="9"/>
  <c r="DI45" i="9" s="1"/>
  <c r="DF48" i="9"/>
  <c r="DI48" i="9" s="1"/>
  <c r="CH46" i="9"/>
  <c r="DB48" i="9"/>
  <c r="DB42" i="9"/>
  <c r="DF46" i="9"/>
  <c r="DI46" i="9" s="1"/>
  <c r="DF42" i="9"/>
  <c r="DI42" i="9" s="1"/>
  <c r="CH43" i="9"/>
  <c r="CH39" i="9"/>
  <c r="DB47" i="9"/>
  <c r="DB40" i="9"/>
  <c r="DF38" i="9"/>
  <c r="DI38" i="9" s="1"/>
  <c r="DF43" i="9"/>
  <c r="DI43" i="9" s="1"/>
  <c r="CH41" i="9"/>
  <c r="CH45" i="9"/>
  <c r="DB45" i="9"/>
  <c r="DF33" i="9"/>
  <c r="DF40" i="9"/>
  <c r="DI40" i="9" s="1"/>
  <c r="CK44" i="9"/>
  <c r="CH42" i="9"/>
  <c r="AZ48" i="9"/>
  <c r="CH47" i="9"/>
  <c r="DB41" i="9"/>
  <c r="CH48" i="9"/>
  <c r="C6" i="29"/>
  <c r="I82" i="17"/>
  <c r="I83" i="17" s="1"/>
  <c r="DC38" i="9"/>
  <c r="DD38" i="9" s="1"/>
  <c r="DC44" i="9"/>
  <c r="DD44" i="9" s="1"/>
  <c r="DC42" i="9"/>
  <c r="DC48" i="9"/>
  <c r="DB33" i="9"/>
  <c r="DC40" i="9"/>
  <c r="DC47" i="9"/>
  <c r="DC39" i="9"/>
  <c r="DC41" i="9"/>
  <c r="AK47" i="9"/>
  <c r="DC43" i="9"/>
  <c r="DC45" i="9"/>
  <c r="AK39" i="9"/>
  <c r="P42" i="9"/>
  <c r="S42" i="9" s="1"/>
  <c r="AK42" i="9"/>
  <c r="P41" i="9"/>
  <c r="S41" i="9" s="1"/>
  <c r="DC46" i="9"/>
  <c r="L18" i="14"/>
  <c r="M18" i="14" s="1"/>
  <c r="N18" i="14" s="1"/>
  <c r="O18" i="14" s="1"/>
  <c r="P18" i="14" s="1"/>
  <c r="Q18" i="14" s="1"/>
  <c r="L20" i="14"/>
  <c r="M20" i="14" s="1"/>
  <c r="N20" i="14" s="1"/>
  <c r="O20" i="14" s="1"/>
  <c r="P20" i="14" s="1"/>
  <c r="Q20" i="14" s="1"/>
  <c r="L16" i="14"/>
  <c r="M16" i="14" s="1"/>
  <c r="N16" i="14" s="1"/>
  <c r="O16" i="14" s="1"/>
  <c r="P16" i="14" s="1"/>
  <c r="Q16" i="14" s="1"/>
  <c r="L14" i="14"/>
  <c r="M14" i="14" s="1"/>
  <c r="N14" i="14" s="1"/>
  <c r="O14" i="14" s="1"/>
  <c r="P14" i="14" s="1"/>
  <c r="Q14" i="14" s="1"/>
  <c r="L15" i="14"/>
  <c r="M15" i="14" s="1"/>
  <c r="N15" i="14" s="1"/>
  <c r="O15" i="14" s="1"/>
  <c r="P15" i="14" s="1"/>
  <c r="Q15" i="14" s="1"/>
  <c r="L19" i="14"/>
  <c r="M19" i="14" s="1"/>
  <c r="N19" i="14" s="1"/>
  <c r="O19" i="14" s="1"/>
  <c r="P19" i="14" s="1"/>
  <c r="Q19" i="14" s="1"/>
  <c r="V2" i="26"/>
  <c r="J81" i="17"/>
  <c r="J82" i="17" s="1"/>
  <c r="L17" i="14"/>
  <c r="M17" i="14" s="1"/>
  <c r="N17" i="14" s="1"/>
  <c r="O17" i="14" s="1"/>
  <c r="P17" i="14" s="1"/>
  <c r="Q17" i="14" s="1"/>
  <c r="L21" i="14"/>
  <c r="M21" i="14" s="1"/>
  <c r="N21" i="14" s="1"/>
  <c r="O21" i="14" s="1"/>
  <c r="P21" i="14" s="1"/>
  <c r="Q21" i="14" s="1"/>
  <c r="K34" i="14"/>
  <c r="K42" i="14" s="1"/>
  <c r="K33" i="14"/>
  <c r="K41" i="14" s="1"/>
  <c r="I34" i="14"/>
  <c r="I42" i="14" s="1"/>
  <c r="AK41" i="9"/>
  <c r="AK40" i="9"/>
  <c r="P46" i="9"/>
  <c r="S46" i="9" s="1"/>
  <c r="AK43" i="9"/>
  <c r="AK44" i="9"/>
  <c r="P47" i="9"/>
  <c r="AC45" i="9"/>
  <c r="AC48" i="9"/>
  <c r="AK45" i="9"/>
  <c r="AZ46" i="9"/>
  <c r="AZ41" i="9"/>
  <c r="AZ38" i="9"/>
  <c r="AZ44" i="9"/>
  <c r="AZ47" i="9"/>
  <c r="AZ39" i="9"/>
  <c r="AZ40" i="9"/>
  <c r="AK46" i="9"/>
  <c r="BW44" i="9"/>
  <c r="BW48" i="9"/>
  <c r="BW43" i="9"/>
  <c r="BW40" i="9"/>
  <c r="BW45" i="9"/>
  <c r="BU33" i="9"/>
  <c r="BW47" i="9"/>
  <c r="BW39" i="9"/>
  <c r="AK38" i="9"/>
  <c r="E7" i="22"/>
  <c r="I15" i="14"/>
  <c r="I33" i="14" s="1"/>
  <c r="I41" i="14" s="1"/>
  <c r="D27" i="5"/>
  <c r="H8" i="22" s="1"/>
  <c r="H37" i="12" s="1"/>
  <c r="O14" i="12" s="1"/>
  <c r="DQ38" i="9"/>
  <c r="DQ45" i="9"/>
  <c r="DQ44" i="9"/>
  <c r="DQ47" i="9"/>
  <c r="DQ39" i="9"/>
  <c r="DQ43" i="9"/>
  <c r="DQ42" i="9"/>
  <c r="DQ48" i="9"/>
  <c r="DQ40" i="9"/>
  <c r="DQ46" i="9"/>
  <c r="DQ41" i="9"/>
  <c r="EL47" i="9"/>
  <c r="FI47" i="9" s="1"/>
  <c r="F13" i="23"/>
  <c r="T8" i="8"/>
  <c r="AH27" i="5"/>
  <c r="V27" i="5"/>
  <c r="AB27" i="5"/>
  <c r="AF8" i="8"/>
  <c r="L29" i="8"/>
  <c r="AI29" i="8"/>
  <c r="W29" i="8"/>
  <c r="AC29" i="8"/>
  <c r="P27" i="5"/>
  <c r="Q29" i="8"/>
  <c r="G29" i="8"/>
  <c r="S29" i="8"/>
  <c r="R29" i="8"/>
  <c r="AD29" i="8"/>
  <c r="AE29" i="8"/>
  <c r="K29" i="8"/>
  <c r="K31" i="8" s="1"/>
  <c r="AJ29" i="8"/>
  <c r="AK29" i="8"/>
  <c r="F29" i="8"/>
  <c r="E29" i="8"/>
  <c r="M29" i="8"/>
  <c r="M31" i="8" s="1"/>
  <c r="H8" i="8"/>
  <c r="N8" i="8"/>
  <c r="S67" i="17"/>
  <c r="S68" i="17" s="1"/>
  <c r="S70" i="17" s="1"/>
  <c r="S71" i="17" s="1"/>
  <c r="S72" i="17" s="1"/>
  <c r="F3" i="17" s="1"/>
  <c r="L46" i="17"/>
  <c r="N32" i="17" s="1"/>
  <c r="L45" i="17"/>
  <c r="M45" i="17" s="1"/>
  <c r="M31" i="17"/>
  <c r="O31" i="17" s="1"/>
  <c r="P31" i="17" s="1"/>
  <c r="Q31" i="17" s="1"/>
  <c r="S31" i="17" s="1"/>
  <c r="E30" i="17"/>
  <c r="F30" i="17" s="1"/>
  <c r="K51" i="17"/>
  <c r="G4" i="17"/>
  <c r="G65" i="17"/>
  <c r="H65" i="17" s="1"/>
  <c r="J65" i="17" s="1"/>
  <c r="J67" i="17" s="1"/>
  <c r="J68" i="17" s="1"/>
  <c r="J70" i="17" s="1"/>
  <c r="J71" i="17" s="1"/>
  <c r="J72" i="17" s="1"/>
  <c r="F4" i="17" s="1"/>
  <c r="AO33" i="9"/>
  <c r="AO41" i="9"/>
  <c r="AO45" i="9"/>
  <c r="AR45" i="9" s="1"/>
  <c r="AO46" i="9"/>
  <c r="AR46" i="9" s="1"/>
  <c r="AO38" i="9"/>
  <c r="AO42" i="9"/>
  <c r="AR42" i="9" s="1"/>
  <c r="AO47" i="9"/>
  <c r="AR47" i="9" s="1"/>
  <c r="AO43" i="9"/>
  <c r="AO39" i="9"/>
  <c r="AR39" i="9" s="1"/>
  <c r="AO48" i="9"/>
  <c r="AO44" i="9"/>
  <c r="AR44" i="9" s="1"/>
  <c r="AO40" i="9"/>
  <c r="AR40" i="9" s="1"/>
  <c r="L50" i="17"/>
  <c r="D31" i="17"/>
  <c r="AL47" i="9"/>
  <c r="AL42" i="9"/>
  <c r="AL45" i="9"/>
  <c r="AL38" i="9"/>
  <c r="AL41" i="9"/>
  <c r="AL46" i="9"/>
  <c r="AL43" i="9"/>
  <c r="AL44" i="9"/>
  <c r="AL48" i="9"/>
  <c r="AM48" i="9" s="1"/>
  <c r="AL39" i="9"/>
  <c r="AL40" i="9"/>
  <c r="EC43" i="9"/>
  <c r="EF43" i="9" s="1"/>
  <c r="EC38" i="9"/>
  <c r="EF38" i="9" s="1"/>
  <c r="EC46" i="9"/>
  <c r="EF46" i="9" s="1"/>
  <c r="EC39" i="9"/>
  <c r="EF39" i="9" s="1"/>
  <c r="EC40" i="9"/>
  <c r="EF40" i="9" s="1"/>
  <c r="EC44" i="9"/>
  <c r="EF44" i="9" s="1"/>
  <c r="EC33" i="9"/>
  <c r="EC47" i="9"/>
  <c r="EF47" i="9" s="1"/>
  <c r="EC42" i="9"/>
  <c r="EF42" i="9" s="1"/>
  <c r="EC48" i="9"/>
  <c r="EF48" i="9" s="1"/>
  <c r="EC41" i="9"/>
  <c r="EF41" i="9" s="1"/>
  <c r="EC45" i="9"/>
  <c r="EF45" i="9" s="1"/>
  <c r="K6" i="23"/>
  <c r="K5" i="23"/>
  <c r="K4" i="23"/>
  <c r="K8" i="23"/>
  <c r="K7" i="23"/>
  <c r="AK33" i="9"/>
  <c r="BL43" i="9"/>
  <c r="BO43" i="9" s="1"/>
  <c r="BL48" i="9"/>
  <c r="BO48" i="9" s="1"/>
  <c r="BL45" i="9"/>
  <c r="BO45" i="9" s="1"/>
  <c r="BL38" i="9"/>
  <c r="BO38" i="9" s="1"/>
  <c r="BL46" i="9"/>
  <c r="BO46" i="9" s="1"/>
  <c r="BL47" i="9"/>
  <c r="BO47" i="9" s="1"/>
  <c r="BL44" i="9"/>
  <c r="BO44" i="9" s="1"/>
  <c r="BL40" i="9"/>
  <c r="BO40" i="9" s="1"/>
  <c r="BL41" i="9"/>
  <c r="BO41" i="9" s="1"/>
  <c r="BL42" i="9"/>
  <c r="BO42" i="9" s="1"/>
  <c r="BL39" i="9"/>
  <c r="BO39" i="9" s="1"/>
  <c r="BL33" i="9"/>
  <c r="CF47" i="9"/>
  <c r="CF38" i="9"/>
  <c r="CF43" i="9"/>
  <c r="CF46" i="9"/>
  <c r="CF42" i="9"/>
  <c r="CF40" i="9"/>
  <c r="CF44" i="9"/>
  <c r="CF41" i="9"/>
  <c r="CF39" i="9"/>
  <c r="CF45" i="9"/>
  <c r="CF48" i="9"/>
  <c r="CU33" i="9"/>
  <c r="CU39" i="9"/>
  <c r="CU42" i="9"/>
  <c r="CU45" i="9"/>
  <c r="CU40" i="9"/>
  <c r="CU48" i="9"/>
  <c r="CU38" i="9"/>
  <c r="CU43" i="9"/>
  <c r="CU41" i="9"/>
  <c r="CU44" i="9"/>
  <c r="CU46" i="9"/>
  <c r="CU47" i="9"/>
  <c r="AD43" i="9"/>
  <c r="AD45" i="9"/>
  <c r="AD48" i="9"/>
  <c r="AD42" i="9"/>
  <c r="AD44" i="9"/>
  <c r="AD47" i="9"/>
  <c r="AD33" i="9"/>
  <c r="AD40" i="9"/>
  <c r="AD46" i="9"/>
  <c r="AD39" i="9"/>
  <c r="AD38" i="9"/>
  <c r="AD41" i="9"/>
  <c r="Y29" i="8"/>
  <c r="BK44" i="9"/>
  <c r="BK45" i="9"/>
  <c r="BK43" i="9"/>
  <c r="BK40" i="9"/>
  <c r="BK39" i="9"/>
  <c r="BK46" i="9"/>
  <c r="BN46" i="9" s="1"/>
  <c r="BK47" i="9"/>
  <c r="BK41" i="9"/>
  <c r="BK48" i="9"/>
  <c r="BN48" i="9" s="1"/>
  <c r="BK42" i="9"/>
  <c r="BK38" i="9"/>
  <c r="BK33" i="9"/>
  <c r="DE44" i="9"/>
  <c r="DH44" i="9" s="1"/>
  <c r="DE40" i="9"/>
  <c r="DH40" i="9" s="1"/>
  <c r="DE48" i="9"/>
  <c r="DE39" i="9"/>
  <c r="DE42" i="9"/>
  <c r="DE33" i="9"/>
  <c r="DE43" i="9"/>
  <c r="DE47" i="9"/>
  <c r="DE41" i="9"/>
  <c r="DH41" i="9" s="1"/>
  <c r="DE38" i="9"/>
  <c r="DH38" i="9" s="1"/>
  <c r="DE46" i="9"/>
  <c r="DE45" i="9"/>
  <c r="F83" i="17"/>
  <c r="CK41" i="9"/>
  <c r="AN42" i="9"/>
  <c r="AN40" i="9"/>
  <c r="AN38" i="9"/>
  <c r="AN45" i="9"/>
  <c r="AN39" i="9"/>
  <c r="AN48" i="9"/>
  <c r="AN47" i="9"/>
  <c r="AQ47" i="9" s="1"/>
  <c r="AN41" i="9"/>
  <c r="AQ41" i="9" s="1"/>
  <c r="AN44" i="9"/>
  <c r="AQ44" i="9" s="1"/>
  <c r="AN46" i="9"/>
  <c r="AN33" i="9"/>
  <c r="AN43" i="9"/>
  <c r="S38" i="9"/>
  <c r="U34" i="9"/>
  <c r="U33" i="9" s="1"/>
  <c r="BH43" i="9"/>
  <c r="BH48" i="9"/>
  <c r="BH42" i="9"/>
  <c r="BH38" i="9"/>
  <c r="BJ38" i="9" s="1"/>
  <c r="BM38" i="9" s="1"/>
  <c r="BH39" i="9"/>
  <c r="BJ39" i="9" s="1"/>
  <c r="BM39" i="9" s="1"/>
  <c r="BH45" i="9"/>
  <c r="BH40" i="9"/>
  <c r="BH41" i="9"/>
  <c r="BJ41" i="9" s="1"/>
  <c r="BM41" i="9" s="1"/>
  <c r="BH46" i="9"/>
  <c r="BJ46" i="9" s="1"/>
  <c r="BM46" i="9" s="1"/>
  <c r="BH44" i="9"/>
  <c r="BH47" i="9"/>
  <c r="BJ47" i="9" s="1"/>
  <c r="DY41" i="9"/>
  <c r="DY48" i="9"/>
  <c r="EA48" i="9" s="1"/>
  <c r="DY46" i="9"/>
  <c r="EA46" i="9" s="1"/>
  <c r="DY44" i="9"/>
  <c r="EA44" i="9" s="1"/>
  <c r="DY42" i="9"/>
  <c r="EA42" i="9" s="1"/>
  <c r="DY43" i="9"/>
  <c r="EA43" i="9" s="1"/>
  <c r="ED43" i="9" s="1"/>
  <c r="DY45" i="9"/>
  <c r="EA45" i="9" s="1"/>
  <c r="DY40" i="9"/>
  <c r="DY47" i="9"/>
  <c r="EA47" i="9" s="1"/>
  <c r="ED47" i="9" s="1"/>
  <c r="DY38" i="9"/>
  <c r="DY39" i="9"/>
  <c r="EA39" i="9" s="1"/>
  <c r="EB47" i="9"/>
  <c r="EB39" i="9"/>
  <c r="EB42" i="9"/>
  <c r="EB38" i="9"/>
  <c r="EB41" i="9"/>
  <c r="EB40" i="9"/>
  <c r="EB44" i="9"/>
  <c r="EB45" i="9"/>
  <c r="EB43" i="9"/>
  <c r="EB46" i="9"/>
  <c r="EB48" i="9"/>
  <c r="EB33" i="9"/>
  <c r="DS39" i="9"/>
  <c r="DS43" i="9"/>
  <c r="DS40" i="9"/>
  <c r="DS48" i="9"/>
  <c r="DS38" i="9"/>
  <c r="DS41" i="9"/>
  <c r="DS45" i="9"/>
  <c r="DS47" i="9"/>
  <c r="DS46" i="9"/>
  <c r="DS42" i="9"/>
  <c r="DS44" i="9"/>
  <c r="DS33" i="9"/>
  <c r="CE42" i="9"/>
  <c r="CE46" i="9"/>
  <c r="CE38" i="9"/>
  <c r="CE43" i="9"/>
  <c r="CE47" i="9"/>
  <c r="CE40" i="9"/>
  <c r="CE39" i="9"/>
  <c r="CE44" i="9"/>
  <c r="CE41" i="9"/>
  <c r="CE45" i="9"/>
  <c r="CE33" i="9"/>
  <c r="CE48" i="9"/>
  <c r="S48" i="9"/>
  <c r="S39" i="9"/>
  <c r="S47" i="9"/>
  <c r="S43" i="9"/>
  <c r="CL45" i="9"/>
  <c r="J33" i="25"/>
  <c r="J34" i="25" s="1"/>
  <c r="J36" i="25" s="1"/>
  <c r="J37" i="25" s="1"/>
  <c r="J38" i="25" s="1"/>
  <c r="F2" i="25" s="1"/>
  <c r="R28" i="26"/>
  <c r="X29" i="8"/>
  <c r="Z8" i="8"/>
  <c r="BN39" i="9" l="1"/>
  <c r="EA41" i="9"/>
  <c r="EA40" i="9"/>
  <c r="ED40" i="9" s="1"/>
  <c r="ED39" i="9"/>
  <c r="BN43" i="9"/>
  <c r="CG43" i="9"/>
  <c r="CJ43" i="9" s="1"/>
  <c r="AM39" i="9"/>
  <c r="AP39" i="9" s="1"/>
  <c r="CK38" i="9"/>
  <c r="BN41" i="9"/>
  <c r="EP41" i="9"/>
  <c r="FM41" i="9" s="1"/>
  <c r="ED44" i="9"/>
  <c r="AM46" i="9"/>
  <c r="AP46" i="9" s="1"/>
  <c r="EA38" i="9"/>
  <c r="ED38" i="9" s="1"/>
  <c r="BN44" i="9"/>
  <c r="ED45" i="9"/>
  <c r="CK40" i="9"/>
  <c r="EM42" i="9"/>
  <c r="FJ42" i="9" s="1"/>
  <c r="EO38" i="9"/>
  <c r="FL38" i="9" s="1"/>
  <c r="ED48" i="9"/>
  <c r="ED42" i="9"/>
  <c r="DH45" i="9"/>
  <c r="DH46" i="9"/>
  <c r="BN47" i="9"/>
  <c r="ED46" i="9"/>
  <c r="AQ43" i="9"/>
  <c r="EP46" i="9"/>
  <c r="FM46" i="9" s="1"/>
  <c r="AM47" i="9"/>
  <c r="AP47" i="9" s="1"/>
  <c r="BN42" i="9"/>
  <c r="DH42" i="9"/>
  <c r="DH48" i="9"/>
  <c r="CK46" i="9"/>
  <c r="EM43" i="9"/>
  <c r="FJ43" i="9" s="1"/>
  <c r="CG40" i="9"/>
  <c r="CJ40" i="9" s="1"/>
  <c r="O6" i="28"/>
  <c r="EM41" i="9"/>
  <c r="FJ41" i="9" s="1"/>
  <c r="DI34" i="9"/>
  <c r="DI33" i="9" s="1"/>
  <c r="EP42" i="9"/>
  <c r="FM42" i="9" s="1"/>
  <c r="EM44" i="9"/>
  <c r="FJ44" i="9" s="1"/>
  <c r="CL34" i="9"/>
  <c r="CL33" i="9" s="1"/>
  <c r="CG38" i="9"/>
  <c r="CJ38" i="9" s="1"/>
  <c r="EP40" i="9"/>
  <c r="FM40" i="9" s="1"/>
  <c r="EO42" i="9"/>
  <c r="FL42" i="9" s="1"/>
  <c r="CK42" i="9"/>
  <c r="EM39" i="9"/>
  <c r="FJ39" i="9" s="1"/>
  <c r="BJ40" i="9"/>
  <c r="BM40" i="9" s="1"/>
  <c r="EN42" i="9"/>
  <c r="FK42" i="9" s="1"/>
  <c r="DH43" i="9"/>
  <c r="P34" i="9"/>
  <c r="AM34" i="9" s="1"/>
  <c r="AM33" i="9" s="1"/>
  <c r="I8" i="22"/>
  <c r="AQ48" i="9"/>
  <c r="EM47" i="9"/>
  <c r="FJ47" i="9" s="1"/>
  <c r="BJ48" i="9"/>
  <c r="BM48" i="9" s="1"/>
  <c r="EP43" i="9"/>
  <c r="FM43" i="9" s="1"/>
  <c r="BJ43" i="9"/>
  <c r="BM43" i="9" s="1"/>
  <c r="AQ38" i="9"/>
  <c r="BN40" i="9"/>
  <c r="T34" i="9"/>
  <c r="T33" i="9" s="1"/>
  <c r="EM40" i="9"/>
  <c r="FJ40" i="9" s="1"/>
  <c r="K20" i="29"/>
  <c r="L20" i="29" s="1"/>
  <c r="M20" i="29" s="1"/>
  <c r="N20" i="29" s="1"/>
  <c r="O20" i="29"/>
  <c r="DH39" i="9"/>
  <c r="EV48" i="9"/>
  <c r="FS48" i="9" s="1"/>
  <c r="AQ42" i="9"/>
  <c r="EP44" i="9"/>
  <c r="FM44" i="9" s="1"/>
  <c r="BJ44" i="9"/>
  <c r="BM44" i="9" s="1"/>
  <c r="DD39" i="9"/>
  <c r="DG39" i="9" s="1"/>
  <c r="DG44" i="9"/>
  <c r="DD42" i="9"/>
  <c r="DG42" i="9" s="1"/>
  <c r="EM46" i="9"/>
  <c r="FJ46" i="9" s="1"/>
  <c r="CK39" i="9"/>
  <c r="EM45" i="9"/>
  <c r="FJ45" i="9" s="1"/>
  <c r="EE39" i="9"/>
  <c r="EE47" i="9"/>
  <c r="EO47" i="9"/>
  <c r="FL47" i="9" s="1"/>
  <c r="AM45" i="9"/>
  <c r="AP45" i="9" s="1"/>
  <c r="CK43" i="9"/>
  <c r="CG47" i="9"/>
  <c r="CJ47" i="9" s="1"/>
  <c r="EP45" i="9"/>
  <c r="FM45" i="9" s="1"/>
  <c r="BN45" i="9"/>
  <c r="AM42" i="9"/>
  <c r="AP42" i="9" s="1"/>
  <c r="AM43" i="9"/>
  <c r="AP43" i="9" s="1"/>
  <c r="CK47" i="9"/>
  <c r="EM38" i="9"/>
  <c r="FJ38" i="9" s="1"/>
  <c r="EM48" i="9"/>
  <c r="FJ48" i="9" s="1"/>
  <c r="J12" i="29"/>
  <c r="J15" i="29" s="1"/>
  <c r="J7" i="29" s="1"/>
  <c r="I22" i="29"/>
  <c r="I8" i="29"/>
  <c r="CK45" i="9"/>
  <c r="EO40" i="9"/>
  <c r="FL40" i="9" s="1"/>
  <c r="EN39" i="9"/>
  <c r="FK39" i="9" s="1"/>
  <c r="EW42" i="9"/>
  <c r="FT42" i="9" s="1"/>
  <c r="DD43" i="9"/>
  <c r="DG43" i="9" s="1"/>
  <c r="DD40" i="9"/>
  <c r="DG40" i="9" s="1"/>
  <c r="DD47" i="9"/>
  <c r="DG47" i="9" s="1"/>
  <c r="EO41" i="9"/>
  <c r="FL41" i="9" s="1"/>
  <c r="EW48" i="9"/>
  <c r="FT48" i="9" s="1"/>
  <c r="CK48" i="9"/>
  <c r="DG38" i="9"/>
  <c r="EN48" i="9"/>
  <c r="FK48" i="9" s="1"/>
  <c r="DD41" i="9"/>
  <c r="DG41" i="9" s="1"/>
  <c r="DD48" i="9"/>
  <c r="DG48" i="9" s="1"/>
  <c r="EZ46" i="9"/>
  <c r="FW46" i="9" s="1"/>
  <c r="FZ46" i="9" s="1"/>
  <c r="EO39" i="9"/>
  <c r="FL39" i="9" s="1"/>
  <c r="EN41" i="9"/>
  <c r="FK41" i="9" s="1"/>
  <c r="EO44" i="9"/>
  <c r="FL44" i="9" s="1"/>
  <c r="EW46" i="9"/>
  <c r="FT46" i="9" s="1"/>
  <c r="AM41" i="9"/>
  <c r="AP41" i="9" s="1"/>
  <c r="DD46" i="9"/>
  <c r="DG46" i="9" s="1"/>
  <c r="DD45" i="9"/>
  <c r="DG45" i="9" s="1"/>
  <c r="EN43" i="9"/>
  <c r="FK43" i="9" s="1"/>
  <c r="I21" i="29"/>
  <c r="K6" i="29"/>
  <c r="K81" i="17"/>
  <c r="M46" i="17"/>
  <c r="N33" i="17" s="1"/>
  <c r="L34" i="14"/>
  <c r="I30" i="29" s="1"/>
  <c r="J83" i="17"/>
  <c r="L33" i="14"/>
  <c r="I29" i="29" s="1"/>
  <c r="EV42" i="9"/>
  <c r="FS42" i="9" s="1"/>
  <c r="EW40" i="9"/>
  <c r="FT40" i="9" s="1"/>
  <c r="AM38" i="9"/>
  <c r="CG44" i="9"/>
  <c r="CJ44" i="9" s="1"/>
  <c r="EN44" i="9"/>
  <c r="FK44" i="9" s="1"/>
  <c r="EO45" i="9"/>
  <c r="FL45" i="9" s="1"/>
  <c r="EN45" i="9"/>
  <c r="FK45" i="9" s="1"/>
  <c r="FI34" i="9"/>
  <c r="EO46" i="9"/>
  <c r="FL46" i="9" s="1"/>
  <c r="EN38" i="9"/>
  <c r="FK38" i="9" s="1"/>
  <c r="K80" i="17"/>
  <c r="M32" i="17"/>
  <c r="O32" i="17" s="1"/>
  <c r="P32" i="17" s="1"/>
  <c r="Q32" i="17" s="1"/>
  <c r="S32" i="17" s="1"/>
  <c r="EZ47" i="9"/>
  <c r="FW47" i="9" s="1"/>
  <c r="FZ47" i="9" s="1"/>
  <c r="EN46" i="9"/>
  <c r="FK46" i="9" s="1"/>
  <c r="EN40" i="9"/>
  <c r="FK40" i="9" s="1"/>
  <c r="EZ40" i="9"/>
  <c r="FC40" i="9" s="1"/>
  <c r="EY42" i="9"/>
  <c r="FV42" i="9" s="1"/>
  <c r="AM44" i="9"/>
  <c r="AP44" i="9" s="1"/>
  <c r="EO43" i="9"/>
  <c r="FL43" i="9" s="1"/>
  <c r="EO48" i="9"/>
  <c r="FL48" i="9" s="1"/>
  <c r="EW47" i="9"/>
  <c r="FT47" i="9" s="1"/>
  <c r="EW43" i="9"/>
  <c r="FT43" i="9" s="1"/>
  <c r="CG42" i="9"/>
  <c r="CJ42" i="9" s="1"/>
  <c r="EE48" i="9"/>
  <c r="EN47" i="9"/>
  <c r="FK47" i="9" s="1"/>
  <c r="AE31" i="8"/>
  <c r="AC31" i="8"/>
  <c r="Y31" i="8"/>
  <c r="W31" i="8"/>
  <c r="Q31" i="8"/>
  <c r="S31" i="8"/>
  <c r="AK31" i="8"/>
  <c r="AI31" i="8"/>
  <c r="G31" i="8"/>
  <c r="E31" i="8"/>
  <c r="D29" i="5"/>
  <c r="EW44" i="9"/>
  <c r="FT44" i="9" s="1"/>
  <c r="AM40" i="9"/>
  <c r="CG39" i="9"/>
  <c r="EP39" i="9"/>
  <c r="FM39" i="9" s="1"/>
  <c r="EV40" i="9"/>
  <c r="FS40" i="9" s="1"/>
  <c r="BJ42" i="9"/>
  <c r="BM42" i="9" s="1"/>
  <c r="EV43" i="9"/>
  <c r="FS43" i="9" s="1"/>
  <c r="EW45" i="9"/>
  <c r="FT45" i="9" s="1"/>
  <c r="EV44" i="9"/>
  <c r="FS44" i="9" s="1"/>
  <c r="EZ39" i="9"/>
  <c r="FW39" i="9" s="1"/>
  <c r="FZ39" i="9" s="1"/>
  <c r="EV38" i="9"/>
  <c r="FS38" i="9" s="1"/>
  <c r="EE45" i="9"/>
  <c r="EZ42" i="9"/>
  <c r="FW42" i="9" s="1"/>
  <c r="FZ42" i="9" s="1"/>
  <c r="CG46" i="9"/>
  <c r="CJ46" i="9" s="1"/>
  <c r="EW41" i="9"/>
  <c r="FT41" i="9" s="1"/>
  <c r="EV46" i="9"/>
  <c r="FS46" i="9" s="1"/>
  <c r="EP47" i="9"/>
  <c r="FM47" i="9" s="1"/>
  <c r="EL34" i="9"/>
  <c r="EL30" i="9" s="1"/>
  <c r="CG41" i="9"/>
  <c r="CJ41" i="9" s="1"/>
  <c r="EE38" i="9"/>
  <c r="J8" i="22"/>
  <c r="K8" i="22" s="1"/>
  <c r="L8" i="22" s="1"/>
  <c r="M8" i="22" s="1"/>
  <c r="AF29" i="8"/>
  <c r="AL29" i="8"/>
  <c r="T29" i="8"/>
  <c r="N29" i="8"/>
  <c r="I7" i="22" s="1"/>
  <c r="Z29" i="8"/>
  <c r="H29" i="8"/>
  <c r="H7" i="22" s="1"/>
  <c r="H32" i="12" s="1"/>
  <c r="O13" i="12" s="1"/>
  <c r="J6" i="15"/>
  <c r="I6" i="15"/>
  <c r="L6" i="15"/>
  <c r="K6" i="15"/>
  <c r="M6" i="15"/>
  <c r="H6" i="15"/>
  <c r="AP48" i="9"/>
  <c r="ED41" i="9"/>
  <c r="BM47" i="9"/>
  <c r="EV45" i="9"/>
  <c r="FS45" i="9" s="1"/>
  <c r="BJ45" i="9"/>
  <c r="AQ39" i="9"/>
  <c r="EY39" i="9"/>
  <c r="FV39" i="9" s="1"/>
  <c r="EY48" i="9"/>
  <c r="FV48" i="9" s="1"/>
  <c r="EF34" i="9"/>
  <c r="EF33" i="9" s="1"/>
  <c r="M50" i="17"/>
  <c r="D32" i="17"/>
  <c r="AR41" i="9"/>
  <c r="EZ41" i="9"/>
  <c r="AQ45" i="9"/>
  <c r="EY45" i="9"/>
  <c r="FV45" i="9" s="1"/>
  <c r="EW39" i="9"/>
  <c r="FT39" i="9" s="1"/>
  <c r="EY44" i="9"/>
  <c r="FV44" i="9" s="1"/>
  <c r="EY41" i="9"/>
  <c r="FV41" i="9" s="1"/>
  <c r="EZ45" i="9"/>
  <c r="FW45" i="9" s="1"/>
  <c r="FZ45" i="9" s="1"/>
  <c r="EE41" i="9"/>
  <c r="AQ40" i="9"/>
  <c r="EY40" i="9"/>
  <c r="FV40" i="9" s="1"/>
  <c r="EY38" i="9"/>
  <c r="EV41" i="9"/>
  <c r="FS41" i="9" s="1"/>
  <c r="EY43" i="9"/>
  <c r="FV43" i="9" s="1"/>
  <c r="AR48" i="9"/>
  <c r="EZ48" i="9"/>
  <c r="EE46" i="9"/>
  <c r="EZ44" i="9"/>
  <c r="FC44" i="9" s="1"/>
  <c r="EV47" i="9"/>
  <c r="FS47" i="9" s="1"/>
  <c r="EE40" i="9"/>
  <c r="N45" i="17"/>
  <c r="L80" i="17"/>
  <c r="M33" i="17"/>
  <c r="EE43" i="9"/>
  <c r="EY47" i="9"/>
  <c r="FV47" i="9" s="1"/>
  <c r="AR43" i="9"/>
  <c r="EZ43" i="9"/>
  <c r="DH47" i="9"/>
  <c r="EY46" i="9"/>
  <c r="FV46" i="9" s="1"/>
  <c r="AQ46" i="9"/>
  <c r="BO34" i="9"/>
  <c r="BO33" i="9" s="1"/>
  <c r="EW38" i="9"/>
  <c r="FT38" i="9" s="1"/>
  <c r="CG48" i="9"/>
  <c r="CJ48" i="9" s="1"/>
  <c r="S34" i="9"/>
  <c r="S33" i="9" s="1"/>
  <c r="L51" i="17"/>
  <c r="E31" i="17"/>
  <c r="F31" i="17" s="1"/>
  <c r="G31" i="17" s="1"/>
  <c r="H31" i="17" s="1"/>
  <c r="J31" i="17" s="1"/>
  <c r="EP48" i="9"/>
  <c r="FM48" i="9" s="1"/>
  <c r="EP38" i="9"/>
  <c r="FM38" i="9" s="1"/>
  <c r="EE44" i="9"/>
  <c r="AR38" i="9"/>
  <c r="EZ38" i="9"/>
  <c r="EV39" i="9"/>
  <c r="FS39" i="9" s="1"/>
  <c r="BN38" i="9"/>
  <c r="CG45" i="9"/>
  <c r="CJ45" i="9" s="1"/>
  <c r="EE42" i="9"/>
  <c r="Q28" i="26"/>
  <c r="G7" i="12"/>
  <c r="K26" i="14"/>
  <c r="G13" i="15"/>
  <c r="G14" i="15" s="1"/>
  <c r="EX38" i="9" l="1"/>
  <c r="FA38" i="9" s="1"/>
  <c r="BJ34" i="9"/>
  <c r="BJ33" i="9" s="1"/>
  <c r="EA34" i="9"/>
  <c r="EA33" i="9" s="1"/>
  <c r="P33" i="9"/>
  <c r="CG34" i="9"/>
  <c r="CG33" i="9" s="1"/>
  <c r="DD34" i="9"/>
  <c r="DD33" i="9" s="1"/>
  <c r="FC46" i="9"/>
  <c r="BN34" i="9"/>
  <c r="BN33" i="9" s="1"/>
  <c r="ED34" i="9"/>
  <c r="ED33" i="9" s="1"/>
  <c r="EX40" i="9"/>
  <c r="FU40" i="9" s="1"/>
  <c r="FX40" i="9" s="1"/>
  <c r="AP38" i="9"/>
  <c r="CK34" i="9"/>
  <c r="CK33" i="9" s="1"/>
  <c r="AP40" i="9"/>
  <c r="EM34" i="9"/>
  <c r="EM30" i="9" s="1"/>
  <c r="DH34" i="9"/>
  <c r="DH33" i="9" s="1"/>
  <c r="FJ34" i="9"/>
  <c r="I8" i="28"/>
  <c r="N46" i="17"/>
  <c r="O46" i="17" s="1"/>
  <c r="FC42" i="9"/>
  <c r="FB44" i="9"/>
  <c r="K27" i="14"/>
  <c r="K35" i="14"/>
  <c r="EX43" i="9"/>
  <c r="J7" i="28"/>
  <c r="J8" i="28" s="1"/>
  <c r="EX47" i="9"/>
  <c r="FU47" i="9" s="1"/>
  <c r="FX47" i="9" s="1"/>
  <c r="K12" i="29"/>
  <c r="K15" i="29" s="1"/>
  <c r="K7" i="29" s="1"/>
  <c r="K22" i="29" s="1"/>
  <c r="J8" i="29"/>
  <c r="J22" i="29"/>
  <c r="FY48" i="9"/>
  <c r="EO34" i="9"/>
  <c r="EO33" i="9" s="1"/>
  <c r="FB39" i="9"/>
  <c r="FC47" i="9"/>
  <c r="L81" i="17"/>
  <c r="K82" i="17"/>
  <c r="K83" i="17" s="1"/>
  <c r="L6" i="29"/>
  <c r="J21" i="29"/>
  <c r="I23" i="29"/>
  <c r="H4" i="12"/>
  <c r="L41" i="14" s="1"/>
  <c r="H5" i="12"/>
  <c r="L42" i="14" s="1"/>
  <c r="EX44" i="9"/>
  <c r="FU44" i="9" s="1"/>
  <c r="FX44" i="9" s="1"/>
  <c r="FY43" i="9"/>
  <c r="FB48" i="9"/>
  <c r="EX42" i="9"/>
  <c r="FU42" i="9" s="1"/>
  <c r="FX42" i="9" s="1"/>
  <c r="FW40" i="9"/>
  <c r="FZ40" i="9" s="1"/>
  <c r="EX46" i="9"/>
  <c r="FU46" i="9" s="1"/>
  <c r="FX46" i="9" s="1"/>
  <c r="FY42" i="9"/>
  <c r="EZ34" i="9"/>
  <c r="EZ30" i="9" s="1"/>
  <c r="EN34" i="9"/>
  <c r="FB41" i="9"/>
  <c r="FT34" i="9"/>
  <c r="EE34" i="9"/>
  <c r="EE33" i="9" s="1"/>
  <c r="DG34" i="9"/>
  <c r="DG33" i="9" s="1"/>
  <c r="FK34" i="9"/>
  <c r="EX41" i="9"/>
  <c r="FU41" i="9" s="1"/>
  <c r="FX41" i="9" s="1"/>
  <c r="FY44" i="9"/>
  <c r="FB42" i="9"/>
  <c r="FB47" i="9"/>
  <c r="FB43" i="9"/>
  <c r="FY39" i="9"/>
  <c r="FB38" i="9"/>
  <c r="FY41" i="9"/>
  <c r="AR34" i="9"/>
  <c r="AR33" i="9" s="1"/>
  <c r="CJ39" i="9"/>
  <c r="CJ34" i="9" s="1"/>
  <c r="CJ33" i="9" s="1"/>
  <c r="EX39" i="9"/>
  <c r="EW34" i="9"/>
  <c r="EW30" i="9" s="1"/>
  <c r="FW44" i="9"/>
  <c r="FZ44" i="9" s="1"/>
  <c r="FC45" i="9"/>
  <c r="FY47" i="9"/>
  <c r="FC39" i="9"/>
  <c r="FB40" i="9"/>
  <c r="AQ34" i="9"/>
  <c r="AQ33" i="9" s="1"/>
  <c r="FY40" i="9"/>
  <c r="J7" i="22"/>
  <c r="N33" i="14" s="1"/>
  <c r="E5" i="2" s="1"/>
  <c r="K29" i="29" s="1"/>
  <c r="M33" i="14"/>
  <c r="D5" i="2" s="1"/>
  <c r="J29" i="29" s="1"/>
  <c r="O33" i="17"/>
  <c r="P33" i="17" s="1"/>
  <c r="Q33" i="17" s="1"/>
  <c r="S33" i="17" s="1"/>
  <c r="M81" i="17"/>
  <c r="FC41" i="9"/>
  <c r="FW41" i="9"/>
  <c r="FZ41" i="9" s="1"/>
  <c r="FC43" i="9"/>
  <c r="FW43" i="9"/>
  <c r="FZ43" i="9" s="1"/>
  <c r="M34" i="14"/>
  <c r="D6" i="2" s="1"/>
  <c r="J30" i="29" s="1"/>
  <c r="FW48" i="9"/>
  <c r="FZ48" i="9" s="1"/>
  <c r="FC48" i="9"/>
  <c r="N50" i="17"/>
  <c r="D33" i="17"/>
  <c r="FY45" i="9"/>
  <c r="FS34" i="9"/>
  <c r="E32" i="17"/>
  <c r="F32" i="17" s="1"/>
  <c r="G32" i="17" s="1"/>
  <c r="H32" i="17" s="1"/>
  <c r="J32" i="17" s="1"/>
  <c r="M51" i="17"/>
  <c r="EV34" i="9"/>
  <c r="EV30" i="9" s="1"/>
  <c r="FY46" i="9"/>
  <c r="EY34" i="9"/>
  <c r="FV38" i="9"/>
  <c r="FV34" i="9" s="1"/>
  <c r="FV33" i="9" s="1"/>
  <c r="FB45" i="9"/>
  <c r="EP34" i="9"/>
  <c r="EP30" i="9" s="1"/>
  <c r="FB46" i="9"/>
  <c r="L82" i="17"/>
  <c r="L83" i="17" s="1"/>
  <c r="EX48" i="9"/>
  <c r="FW38" i="9"/>
  <c r="FZ38" i="9" s="1"/>
  <c r="FC38" i="9"/>
  <c r="M34" i="17"/>
  <c r="O45" i="17"/>
  <c r="M80" i="17"/>
  <c r="EX45" i="9"/>
  <c r="BM45" i="9"/>
  <c r="BM34" i="9" s="1"/>
  <c r="BM33" i="9" s="1"/>
  <c r="FA40" i="9"/>
  <c r="FL34" i="9"/>
  <c r="FL33" i="9" s="1"/>
  <c r="FU38" i="9"/>
  <c r="FM34" i="9"/>
  <c r="FM33" i="9" s="1"/>
  <c r="P28" i="26"/>
  <c r="P26" i="26"/>
  <c r="F7" i="12"/>
  <c r="F13" i="15"/>
  <c r="F14" i="15" s="1"/>
  <c r="J26" i="14"/>
  <c r="AP34" i="9" l="1"/>
  <c r="AP33" i="9" s="1"/>
  <c r="N34" i="17"/>
  <c r="O34" i="17" s="1"/>
  <c r="P34" i="17" s="1"/>
  <c r="Q34" i="17" s="1"/>
  <c r="S34" i="17" s="1"/>
  <c r="FI33" i="9"/>
  <c r="K7" i="28"/>
  <c r="K8" i="28" s="1"/>
  <c r="EO30" i="9"/>
  <c r="J27" i="14"/>
  <c r="J35" i="14"/>
  <c r="FU43" i="9"/>
  <c r="FX43" i="9" s="1"/>
  <c r="FA43" i="9"/>
  <c r="FS33" i="9"/>
  <c r="FA44" i="9"/>
  <c r="K36" i="14"/>
  <c r="K44" i="14" s="1"/>
  <c r="K43" i="14"/>
  <c r="FA46" i="9"/>
  <c r="FA47" i="9"/>
  <c r="K8" i="29"/>
  <c r="L12" i="29"/>
  <c r="L15" i="29" s="1"/>
  <c r="L7" i="29" s="1"/>
  <c r="L22" i="29" s="1"/>
  <c r="FA42" i="9"/>
  <c r="S7" i="14"/>
  <c r="S6" i="14"/>
  <c r="L8" i="14"/>
  <c r="S5" i="14"/>
  <c r="S8" i="14"/>
  <c r="H12" i="15"/>
  <c r="I12" i="15" s="1"/>
  <c r="J12" i="15" s="1"/>
  <c r="E14" i="2" s="1"/>
  <c r="I12" i="23"/>
  <c r="J12" i="23" s="1"/>
  <c r="N12" i="23" s="1"/>
  <c r="O12" i="23" s="1"/>
  <c r="O17" i="23" s="1"/>
  <c r="E22" i="2" s="1"/>
  <c r="FA41" i="9"/>
  <c r="EX34" i="9"/>
  <c r="EX30" i="9" s="1"/>
  <c r="FB34" i="9"/>
  <c r="FB33" i="9" s="1"/>
  <c r="K21" i="29"/>
  <c r="J23" i="29"/>
  <c r="M6" i="29"/>
  <c r="I11" i="23"/>
  <c r="H11" i="15"/>
  <c r="I11" i="15" s="1"/>
  <c r="D13" i="2" s="1"/>
  <c r="L5" i="14"/>
  <c r="L6" i="14"/>
  <c r="L7" i="14"/>
  <c r="EZ33" i="9"/>
  <c r="FC34" i="9"/>
  <c r="FC30" i="9" s="1"/>
  <c r="M82" i="17"/>
  <c r="M83" i="17" s="1"/>
  <c r="EN30" i="9"/>
  <c r="EL33" i="9"/>
  <c r="EP33" i="9"/>
  <c r="FU39" i="9"/>
  <c r="FX39" i="9" s="1"/>
  <c r="FA39" i="9"/>
  <c r="FZ34" i="9"/>
  <c r="FZ33" i="9" s="1"/>
  <c r="FY38" i="9"/>
  <c r="FY34" i="9" s="1"/>
  <c r="FY33" i="9" s="1"/>
  <c r="N34" i="14"/>
  <c r="E6" i="2" s="1"/>
  <c r="K30" i="29" s="1"/>
  <c r="K7" i="22"/>
  <c r="O34" i="14" s="1"/>
  <c r="N80" i="17"/>
  <c r="M35" i="17"/>
  <c r="FU48" i="9"/>
  <c r="FX48" i="9" s="1"/>
  <c r="FA48" i="9"/>
  <c r="N51" i="17"/>
  <c r="E33" i="17"/>
  <c r="F33" i="17" s="1"/>
  <c r="G33" i="17" s="1"/>
  <c r="H33" i="17" s="1"/>
  <c r="J33" i="17" s="1"/>
  <c r="O50" i="17"/>
  <c r="D35" i="17" s="1"/>
  <c r="D34" i="17"/>
  <c r="N81" i="17"/>
  <c r="N35" i="17"/>
  <c r="EV33" i="9"/>
  <c r="FU45" i="9"/>
  <c r="FX45" i="9" s="1"/>
  <c r="FA45" i="9"/>
  <c r="FW34" i="9"/>
  <c r="FW33" i="9" s="1"/>
  <c r="EY30" i="9"/>
  <c r="EY33" i="9"/>
  <c r="FX38" i="9"/>
  <c r="E7" i="12"/>
  <c r="I26" i="14"/>
  <c r="E13" i="15"/>
  <c r="E14" i="15" s="1"/>
  <c r="O25" i="26"/>
  <c r="O28" i="26"/>
  <c r="FB30" i="9" l="1"/>
  <c r="EX33" i="9"/>
  <c r="I27" i="14"/>
  <c r="H28" i="14" s="1"/>
  <c r="I35" i="14"/>
  <c r="J36" i="14"/>
  <c r="J44" i="14" s="1"/>
  <c r="J43" i="14"/>
  <c r="FA34" i="9"/>
  <c r="FA33" i="9" s="1"/>
  <c r="FC33" i="9"/>
  <c r="I20" i="21"/>
  <c r="L7" i="28"/>
  <c r="L8" i="28" s="1"/>
  <c r="L8" i="29"/>
  <c r="M12" i="29"/>
  <c r="M15" i="29" s="1"/>
  <c r="M7" i="29" s="1"/>
  <c r="M22" i="29" s="1"/>
  <c r="D14" i="2"/>
  <c r="N17" i="23"/>
  <c r="D22" i="2" s="1"/>
  <c r="P12" i="23"/>
  <c r="P17" i="23" s="1"/>
  <c r="F22" i="2" s="1"/>
  <c r="I13" i="23"/>
  <c r="J13" i="23" s="1"/>
  <c r="N13" i="23" s="1"/>
  <c r="O13" i="23" s="1"/>
  <c r="P13" i="23" s="1"/>
  <c r="Q13" i="23" s="1"/>
  <c r="R13" i="23" s="1"/>
  <c r="J11" i="15"/>
  <c r="E13" i="2" s="1"/>
  <c r="J11" i="23"/>
  <c r="N11" i="23" s="1"/>
  <c r="O11" i="23" s="1"/>
  <c r="L21" i="29"/>
  <c r="K23" i="29"/>
  <c r="N6" i="29"/>
  <c r="FU34" i="9"/>
  <c r="FU33" i="9" s="1"/>
  <c r="O35" i="17"/>
  <c r="P35" i="17" s="1"/>
  <c r="Q35" i="17" s="1"/>
  <c r="S35" i="17" s="1"/>
  <c r="S36" i="17" s="1"/>
  <c r="S37" i="17" s="1"/>
  <c r="S39" i="17" s="1"/>
  <c r="S40" i="17" s="1"/>
  <c r="S41" i="17" s="1"/>
  <c r="F5" i="17" s="1"/>
  <c r="K12" i="15"/>
  <c r="F14" i="2" s="1"/>
  <c r="M28" i="26"/>
  <c r="M25" i="26"/>
  <c r="N28" i="26"/>
  <c r="N25" i="26"/>
  <c r="N27" i="26" s="1"/>
  <c r="L7" i="22"/>
  <c r="O33" i="14"/>
  <c r="F5" i="2" s="1"/>
  <c r="L29" i="29" s="1"/>
  <c r="FA30" i="9"/>
  <c r="FX34" i="9"/>
  <c r="FX33" i="9" s="1"/>
  <c r="N82" i="17"/>
  <c r="N83" i="17" s="1"/>
  <c r="O51" i="17"/>
  <c r="E35" i="17" s="1"/>
  <c r="F35" i="17" s="1"/>
  <c r="E34" i="17"/>
  <c r="F34" i="17" s="1"/>
  <c r="G34" i="17" s="1"/>
  <c r="H34" i="17" s="1"/>
  <c r="J34" i="17" s="1"/>
  <c r="F6" i="2"/>
  <c r="L30" i="29" s="1"/>
  <c r="D7" i="12"/>
  <c r="H26" i="14"/>
  <c r="D13" i="15"/>
  <c r="D14" i="15" s="1"/>
  <c r="G5" i="17" l="1"/>
  <c r="Q12" i="23"/>
  <c r="R12" i="23" s="1"/>
  <c r="R17" i="23" s="1"/>
  <c r="H22" i="2" s="1"/>
  <c r="H27" i="14"/>
  <c r="H35" i="14"/>
  <c r="I36" i="14"/>
  <c r="I44" i="14" s="1"/>
  <c r="I43" i="14"/>
  <c r="M7" i="28"/>
  <c r="M8" i="28" s="1"/>
  <c r="M8" i="29"/>
  <c r="N12" i="29"/>
  <c r="N15" i="29" s="1"/>
  <c r="N7" i="29" s="1"/>
  <c r="N22" i="29" s="1"/>
  <c r="O22" i="29" s="1"/>
  <c r="N16" i="23"/>
  <c r="D21" i="2" s="1"/>
  <c r="K11" i="15"/>
  <c r="L11" i="15" s="1"/>
  <c r="O6" i="29"/>
  <c r="M21" i="29"/>
  <c r="L23" i="29"/>
  <c r="L12" i="15"/>
  <c r="M12" i="15" s="1"/>
  <c r="H14" i="2" s="1"/>
  <c r="O16" i="23"/>
  <c r="E21" i="2" s="1"/>
  <c r="P11" i="23"/>
  <c r="M7" i="22"/>
  <c r="P33" i="14"/>
  <c r="G5" i="2" s="1"/>
  <c r="M29" i="29" s="1"/>
  <c r="P34" i="14"/>
  <c r="G6" i="2" s="1"/>
  <c r="M30" i="29" s="1"/>
  <c r="G6" i="17"/>
  <c r="F42" i="17"/>
  <c r="G35" i="17"/>
  <c r="H35" i="17" s="1"/>
  <c r="J35" i="17" s="1"/>
  <c r="J36" i="17" s="1"/>
  <c r="J37" i="17" s="1"/>
  <c r="J39" i="17" s="1"/>
  <c r="J40" i="17" s="1"/>
  <c r="J41" i="17" s="1"/>
  <c r="F6" i="17" s="1"/>
  <c r="Q17" i="23" l="1"/>
  <c r="G22" i="2" s="1"/>
  <c r="I22" i="2" s="1"/>
  <c r="H36" i="14"/>
  <c r="H44" i="14" s="1"/>
  <c r="H43" i="14"/>
  <c r="N7" i="28"/>
  <c r="O7" i="29"/>
  <c r="N8" i="29"/>
  <c r="O8" i="29" s="1"/>
  <c r="F13" i="2"/>
  <c r="N21" i="29"/>
  <c r="N23" i="29" s="1"/>
  <c r="M23" i="29"/>
  <c r="G14" i="2"/>
  <c r="I14" i="2" s="1"/>
  <c r="G13" i="2"/>
  <c r="M11" i="15"/>
  <c r="H13" i="2" s="1"/>
  <c r="P16" i="23"/>
  <c r="F21" i="2" s="1"/>
  <c r="Q11" i="23"/>
  <c r="M11" i="22"/>
  <c r="Q34" i="14"/>
  <c r="H6" i="2" s="1"/>
  <c r="N30" i="29" s="1"/>
  <c r="O30" i="29" s="1"/>
  <c r="Q33" i="14"/>
  <c r="H5" i="2" s="1"/>
  <c r="N29" i="29" s="1"/>
  <c r="S16" i="23" l="1"/>
  <c r="O7" i="28"/>
  <c r="N8" i="28"/>
  <c r="O23" i="29"/>
  <c r="P23" i="29" s="1"/>
  <c r="O21" i="29"/>
  <c r="O29" i="29"/>
  <c r="I6" i="2"/>
  <c r="I5" i="2"/>
  <c r="I13" i="2"/>
  <c r="Q16" i="23"/>
  <c r="G21" i="2" s="1"/>
  <c r="R11" i="23"/>
  <c r="R16" i="23" s="1"/>
  <c r="H21" i="2" s="1"/>
  <c r="X24" i="26"/>
  <c r="S24" i="26"/>
  <c r="S28" i="26" s="1"/>
  <c r="S16" i="26" s="1"/>
  <c r="U24" i="26"/>
  <c r="U28" i="26" s="1"/>
  <c r="T24" i="26"/>
  <c r="T28" i="26" s="1"/>
  <c r="V24" i="26"/>
  <c r="V28" i="26" s="1"/>
  <c r="O8" i="28" l="1"/>
  <c r="H6" i="12"/>
  <c r="S23" i="26"/>
  <c r="I21" i="2"/>
  <c r="S15" i="23"/>
  <c r="X29" i="26"/>
  <c r="X28" i="26"/>
  <c r="M35" i="14"/>
  <c r="V29" i="26"/>
  <c r="U29" i="26"/>
  <c r="T29" i="26"/>
  <c r="T30" i="26"/>
  <c r="U30" i="26" l="1"/>
  <c r="N35" i="14"/>
  <c r="D7" i="2"/>
  <c r="J31" i="29" s="1"/>
  <c r="J32" i="29" s="1"/>
  <c r="N18" i="23"/>
  <c r="I13" i="15"/>
  <c r="M36" i="14"/>
  <c r="O35" i="14"/>
  <c r="V30" i="26"/>
  <c r="W24" i="26"/>
  <c r="W28" i="26" s="1"/>
  <c r="P35" i="14" s="1"/>
  <c r="D8" i="2" l="1"/>
  <c r="W30" i="26"/>
  <c r="J13" i="15"/>
  <c r="O18" i="23"/>
  <c r="E7" i="2"/>
  <c r="K31" i="29" s="1"/>
  <c r="N36" i="14"/>
  <c r="K13" i="15"/>
  <c r="F7" i="2"/>
  <c r="L31" i="29" s="1"/>
  <c r="L32" i="29" s="1"/>
  <c r="P18" i="23"/>
  <c r="O36" i="14"/>
  <c r="L13" i="15"/>
  <c r="G7" i="2"/>
  <c r="M31" i="29" s="1"/>
  <c r="M32" i="29" s="1"/>
  <c r="Q18" i="23"/>
  <c r="P36" i="14"/>
  <c r="D15" i="2"/>
  <c r="I14" i="15"/>
  <c r="W29" i="26"/>
  <c r="D23" i="2"/>
  <c r="N19" i="23"/>
  <c r="N20" i="23" s="1"/>
  <c r="K32" i="29" l="1"/>
  <c r="G8" i="2"/>
  <c r="F8" i="2"/>
  <c r="F23" i="2"/>
  <c r="F24" i="2" s="1"/>
  <c r="P19" i="23"/>
  <c r="P20" i="23" s="1"/>
  <c r="X30" i="26"/>
  <c r="Q35" i="14"/>
  <c r="D16" i="2"/>
  <c r="G15" i="2"/>
  <c r="G16" i="2" s="1"/>
  <c r="L14" i="15"/>
  <c r="F15" i="2"/>
  <c r="F16" i="2" s="1"/>
  <c r="K14" i="15"/>
  <c r="E15" i="2"/>
  <c r="E16" i="2" s="1"/>
  <c r="J14" i="15"/>
  <c r="E23" i="2"/>
  <c r="E24" i="2" s="1"/>
  <c r="O19" i="23"/>
  <c r="O20" i="23" s="1"/>
  <c r="D24" i="2"/>
  <c r="G23" i="2"/>
  <c r="G24" i="2" s="1"/>
  <c r="Q19" i="23"/>
  <c r="Q20" i="23" s="1"/>
  <c r="E8" i="2"/>
  <c r="R18" i="23" l="1"/>
  <c r="H7" i="2"/>
  <c r="N31" i="29" s="1"/>
  <c r="M13" i="15"/>
  <c r="Q36" i="14"/>
  <c r="E10" i="14" s="1"/>
  <c r="N32" i="29" l="1"/>
  <c r="O32" i="29" s="1"/>
  <c r="O31" i="29"/>
  <c r="H8" i="2"/>
  <c r="I8" i="2" s="1"/>
  <c r="I7" i="2"/>
  <c r="H15" i="2"/>
  <c r="M14" i="15"/>
  <c r="H23" i="2"/>
  <c r="R19" i="23"/>
  <c r="R20" i="23" s="1"/>
  <c r="S17" i="23"/>
  <c r="S18" i="23" s="1"/>
  <c r="S20" i="23" s="1"/>
  <c r="H24" i="2" l="1"/>
  <c r="I24" i="2" s="1"/>
  <c r="I23" i="2"/>
  <c r="H16" i="2"/>
  <c r="I16" i="2" s="1"/>
  <c r="I15" i="2"/>
  <c r="H13" i="15" l="1"/>
  <c r="H14" i="15" s="1"/>
  <c r="H7" i="12"/>
  <c r="L26" i="14"/>
  <c r="L35" i="14" s="1"/>
  <c r="I31" i="29" s="1"/>
  <c r="I32" i="29" s="1"/>
  <c r="L36" i="14" l="1"/>
  <c r="L44" i="14" s="1"/>
  <c r="L43" i="14"/>
  <c r="L27" i="14"/>
  <c r="J17" i="28" l="1"/>
  <c r="I19" i="28" l="1"/>
  <c r="I18" i="28"/>
  <c r="I17" i="28" l="1"/>
  <c r="I20" i="28" s="1"/>
  <c r="I21" i="28" s="1"/>
  <c r="L17" i="28"/>
  <c r="J18" i="28" l="1"/>
  <c r="J19" i="28" l="1"/>
  <c r="J20" i="28" s="1"/>
  <c r="J21" i="2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Kubar Krishna</author>
  </authors>
  <commentList>
    <comment ref="D7" authorId="0" shapeId="0" xr:uid="{00000000-0006-0000-0200-000001000000}">
      <text>
        <r>
          <rPr>
            <b/>
            <sz val="9"/>
            <color indexed="81"/>
            <rFont val="Tahoma"/>
            <family val="2"/>
          </rPr>
          <t>Kubar Krishna:</t>
        </r>
        <r>
          <rPr>
            <sz val="9"/>
            <color indexed="81"/>
            <rFont val="Tahoma"/>
            <family val="2"/>
          </rPr>
          <t xml:space="preserve">
Considered Excluding of Artisan salary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Kubar Krishna</author>
  </authors>
  <commentList>
    <comment ref="C10" authorId="0" shapeId="0" xr:uid="{00000000-0006-0000-0A00-000001000000}">
      <text>
        <r>
          <rPr>
            <b/>
            <sz val="9"/>
            <color indexed="81"/>
            <rFont val="Tahoma"/>
            <family val="2"/>
          </rPr>
          <t>Kubar Krishna:</t>
        </r>
        <r>
          <rPr>
            <sz val="9"/>
            <color indexed="81"/>
            <rFont val="Tahoma"/>
            <family val="2"/>
          </rPr>
          <t xml:space="preserve">
03-11-23
Taken from Distribution MYT Order for 4th CP</t>
        </r>
      </text>
    </comment>
  </commentList>
</comments>
</file>

<file path=xl/sharedStrings.xml><?xml version="1.0" encoding="utf-8"?>
<sst xmlns="http://schemas.openxmlformats.org/spreadsheetml/2006/main" count="2131" uniqueCount="475">
  <si>
    <t xml:space="preserve">Actuals </t>
  </si>
  <si>
    <t>Particulars</t>
  </si>
  <si>
    <t>2014-15</t>
  </si>
  <si>
    <t>2015-16</t>
  </si>
  <si>
    <t>2016-17</t>
  </si>
  <si>
    <t>2017-18</t>
  </si>
  <si>
    <t>2018-19</t>
  </si>
  <si>
    <t>No. of Substations</t>
  </si>
  <si>
    <t>Line Length in KM</t>
  </si>
  <si>
    <t>No. of DTRs</t>
  </si>
  <si>
    <t>No. of Consumers</t>
  </si>
  <si>
    <t>Projected</t>
  </si>
  <si>
    <t>2019-20</t>
  </si>
  <si>
    <t>2020-21</t>
  </si>
  <si>
    <t>2021-22</t>
  </si>
  <si>
    <t>2022-23</t>
  </si>
  <si>
    <t>2023-24</t>
  </si>
  <si>
    <t>Network Elements - Aggregate of all  circles</t>
  </si>
  <si>
    <t>CAGR</t>
  </si>
  <si>
    <t>WPI</t>
  </si>
  <si>
    <t>Financial Year</t>
  </si>
  <si>
    <t>2013-14</t>
  </si>
  <si>
    <t>CPI</t>
  </si>
  <si>
    <t>2012-13</t>
  </si>
  <si>
    <t>FY</t>
  </si>
  <si>
    <t>Year</t>
  </si>
  <si>
    <t>CPI(IW)</t>
  </si>
  <si>
    <t>Composite</t>
  </si>
  <si>
    <t>Rt</t>
  </si>
  <si>
    <t>Ln Rt</t>
  </si>
  <si>
    <t>Year -1</t>
  </si>
  <si>
    <t>Product</t>
  </si>
  <si>
    <t>A=</t>
  </si>
  <si>
    <t>B=6A</t>
  </si>
  <si>
    <t>C=n(n-1)(2n-1)</t>
  </si>
  <si>
    <t>D=B/C</t>
  </si>
  <si>
    <t>g=exp(D)-1</t>
  </si>
  <si>
    <t>escalation rate</t>
  </si>
  <si>
    <t>Source</t>
  </si>
  <si>
    <t>http://labourbureaunew.gov.in/LBO_indtab_new.pdf</t>
  </si>
  <si>
    <t>Base Year</t>
  </si>
  <si>
    <t>Items</t>
  </si>
  <si>
    <t>Employee Cost</t>
  </si>
  <si>
    <t>A&amp;G</t>
  </si>
  <si>
    <t>R&amp;M</t>
  </si>
  <si>
    <t>Total Gross O&amp;M</t>
  </si>
  <si>
    <t>Allocation %</t>
  </si>
  <si>
    <t>Actuals</t>
  </si>
  <si>
    <t>Actual O&amp;M Cost for TSNPDCL (in Rs.Cr.)</t>
  </si>
  <si>
    <t>Projected O&amp;M Cost as per escalation rates for TSNPDCL (in Rs.Cr.)</t>
  </si>
  <si>
    <t>Consumers</t>
  </si>
  <si>
    <t>CGI</t>
  </si>
  <si>
    <t>Projected O&amp;M Cost as per BESCOM Methodology for TSNPDCL (in Rs.Cr.)</t>
  </si>
  <si>
    <t>TOTAL</t>
  </si>
  <si>
    <t>Asifabad</t>
  </si>
  <si>
    <t>Mancherial</t>
  </si>
  <si>
    <t>Nirmal</t>
  </si>
  <si>
    <t>Adilabad</t>
  </si>
  <si>
    <t>Kamareddy</t>
  </si>
  <si>
    <t>Nizamabad</t>
  </si>
  <si>
    <t>Khammam</t>
  </si>
  <si>
    <t>Jagtial</t>
  </si>
  <si>
    <t>Karimnagar</t>
  </si>
  <si>
    <t>Jayashankar Bhupalpally</t>
  </si>
  <si>
    <t>Mahabubabad</t>
  </si>
  <si>
    <t>Jangaon</t>
  </si>
  <si>
    <t>Warangal Rural</t>
  </si>
  <si>
    <t>Warangal Urban</t>
  </si>
  <si>
    <t>Key Assumptions</t>
  </si>
  <si>
    <t>33 KV Line Length added/ SS</t>
  </si>
  <si>
    <t>Ckt-kms</t>
  </si>
  <si>
    <t>Length of 11 KV feeder</t>
  </si>
  <si>
    <t>Length of 11 KV feeder added per DTR</t>
  </si>
  <si>
    <t xml:space="preserve">Ckt-kms </t>
  </si>
  <si>
    <t>Length of LT line added per DTR</t>
  </si>
  <si>
    <t>Circle Coding</t>
  </si>
  <si>
    <t>Circle Name</t>
  </si>
  <si>
    <t>33 KV</t>
  </si>
  <si>
    <t>11 KV (Due to SS Additions)</t>
  </si>
  <si>
    <t>11 KV (Due to DTR Additions)</t>
  </si>
  <si>
    <t>Total 11 KV Additions</t>
  </si>
  <si>
    <t xml:space="preserve">LT </t>
  </si>
  <si>
    <t>Total Network line length</t>
  </si>
  <si>
    <t>Total</t>
  </si>
  <si>
    <t>Discom Total</t>
  </si>
  <si>
    <t>Sl No</t>
  </si>
  <si>
    <t>FY 2018-19</t>
  </si>
  <si>
    <t>FY 2019-20</t>
  </si>
  <si>
    <t>FY 2020-21</t>
  </si>
  <si>
    <t>FY 2021-22</t>
  </si>
  <si>
    <t>FY 2022-23</t>
  </si>
  <si>
    <t>FY 2023-24</t>
  </si>
  <si>
    <t>FY 2019-24</t>
  </si>
  <si>
    <t>FY 2020-24 (4rd Control Period)</t>
  </si>
  <si>
    <t xml:space="preserve"> New SS Additions</t>
  </si>
  <si>
    <t>New SS due to overloaded feeders</t>
  </si>
  <si>
    <t>New PTR Additions in Existing SS (MVA)</t>
  </si>
  <si>
    <t>Feeder Additions in Existing SS's</t>
  </si>
  <si>
    <t>DTR Additions</t>
  </si>
  <si>
    <t>Total Capacity Addition (New SS + Existing SS)</t>
  </si>
  <si>
    <t>Total No. of Feeder Additions (New SS + Existing SS)</t>
  </si>
  <si>
    <t>DTR Capacity Addition</t>
  </si>
  <si>
    <t>PTR capacity upgradation Urban</t>
  </si>
  <si>
    <t>MVA of PTR up-gradation Urban</t>
  </si>
  <si>
    <t>PTR capacity upgradation Rural</t>
  </si>
  <si>
    <t>MVA of PTR up-gradation Rural</t>
  </si>
  <si>
    <t>Total No. of Feeders (New SS + Existing SS)</t>
  </si>
  <si>
    <t>Urban (Nos.)</t>
  </si>
  <si>
    <t>Semi-Urban (Nos.)</t>
  </si>
  <si>
    <t>Rural (Nos.)</t>
  </si>
  <si>
    <t>Total Capacity Added (MVA)</t>
  </si>
  <si>
    <t>No. of Feeders</t>
  </si>
  <si>
    <t>Total Capacity Added</t>
  </si>
  <si>
    <t>Nos.</t>
  </si>
  <si>
    <t>PTR capacity upgradation</t>
  </si>
  <si>
    <t>PTRS in new SS</t>
  </si>
  <si>
    <t>Pedapally</t>
  </si>
  <si>
    <t>Bhadradri</t>
  </si>
  <si>
    <t>PROJECTS TO BE IMPLEMENTED IN FY 2013-14</t>
  </si>
  <si>
    <t>FY 2013-14</t>
  </si>
  <si>
    <t>2018-17</t>
  </si>
  <si>
    <t>No of SS Additions - New</t>
  </si>
  <si>
    <t>New PTR Additions in Existing SS's (MVA) - Nos.</t>
  </si>
  <si>
    <t>No. of DTR Additions (Nos)</t>
  </si>
  <si>
    <t>SS Additions</t>
  </si>
  <si>
    <t>Urban</t>
  </si>
  <si>
    <t>SU</t>
  </si>
  <si>
    <t>R</t>
  </si>
  <si>
    <t>Total Capacity (MVA)</t>
  </si>
  <si>
    <t>Feeders in New SS</t>
  </si>
  <si>
    <t>PTR Additions</t>
  </si>
  <si>
    <t>Feeder Additions</t>
  </si>
  <si>
    <t>Check</t>
  </si>
  <si>
    <t>FY 2012-13</t>
  </si>
  <si>
    <t>FY 2014-15</t>
  </si>
  <si>
    <t>FY 2015-16</t>
  </si>
  <si>
    <t>FY 2016-17</t>
  </si>
  <si>
    <t>FY 2017-18</t>
  </si>
  <si>
    <t>FY 2014-19 (3rd Control Period)</t>
  </si>
  <si>
    <t>Total PTR Capacity Addition (New SS + Existing SS)</t>
  </si>
  <si>
    <t>Ananthapur</t>
  </si>
  <si>
    <t>Kurnool</t>
  </si>
  <si>
    <t>Mahabubnagar</t>
  </si>
  <si>
    <t>Medak</t>
  </si>
  <si>
    <t>Nalgonda</t>
  </si>
  <si>
    <t>Rangareddy East</t>
  </si>
  <si>
    <t>Rangareddy North</t>
  </si>
  <si>
    <t>Rangareddy South</t>
  </si>
  <si>
    <t>Hyderabad Central</t>
  </si>
  <si>
    <t>Hyderabad North</t>
  </si>
  <si>
    <t>Hyderabad South</t>
  </si>
  <si>
    <t>Gross fixed assets value</t>
  </si>
  <si>
    <t>Buildings</t>
  </si>
  <si>
    <t>Civil Works</t>
  </si>
  <si>
    <t>Plant and Machinery</t>
  </si>
  <si>
    <t>Meters and Metering equipment</t>
  </si>
  <si>
    <t>Vehicles</t>
  </si>
  <si>
    <t>Furniture and Fixtures</t>
  </si>
  <si>
    <t>Intangible Assets</t>
  </si>
  <si>
    <t>Consumer Categories</t>
  </si>
  <si>
    <t>Energy Sales
(MU)</t>
  </si>
  <si>
    <t>Connected Load/ Contract Demand 
(MW)</t>
  </si>
  <si>
    <t>Connected Load/ Contract Demand 
(HP)</t>
  </si>
  <si>
    <t>LT Category</t>
  </si>
  <si>
    <t>Category I - Domestic</t>
  </si>
  <si>
    <t>Category II - Non-domestic/Commercial</t>
  </si>
  <si>
    <t>Category III - Industrial</t>
  </si>
  <si>
    <t>Category IV - Cottage Industries &amp; Dhobighats</t>
  </si>
  <si>
    <t>Category V - Agriculture</t>
  </si>
  <si>
    <t>Category VI - St. Lighting &amp; PWS</t>
  </si>
  <si>
    <t>Category VII - General Purpose</t>
  </si>
  <si>
    <t>Category VIII-Temporary Supply</t>
  </si>
  <si>
    <t>HIGH TENSION</t>
  </si>
  <si>
    <t xml:space="preserve">HT Category at 11 kV </t>
  </si>
  <si>
    <t>HT-I Indl Segregated</t>
  </si>
  <si>
    <t xml:space="preserve">Lights &amp; Fans </t>
  </si>
  <si>
    <t xml:space="preserve">Colony consumption </t>
  </si>
  <si>
    <t>Seasonal Industries</t>
  </si>
  <si>
    <t>HT - I B Ferro-alloys</t>
  </si>
  <si>
    <t>HT-II - Others Commercial</t>
  </si>
  <si>
    <t>HT-III Airports, Bus Stations and Railway Stations</t>
  </si>
  <si>
    <t>HT -IV A Govt Lift Irrigation Schemes</t>
  </si>
  <si>
    <t>HT -IV B Agriculture</t>
  </si>
  <si>
    <t>HT-IV C CPWS</t>
  </si>
  <si>
    <t>HT-VI Townships and Residential Colonies</t>
  </si>
  <si>
    <t>RESCOs</t>
  </si>
  <si>
    <t>HT-VII Temporary Supply</t>
  </si>
  <si>
    <t xml:space="preserve">HT Category at 33 kV </t>
  </si>
  <si>
    <t xml:space="preserve">HT Category at 132 kV </t>
  </si>
  <si>
    <t>HT-I Industry Segregated</t>
  </si>
  <si>
    <t>Lights &amp; Fans</t>
  </si>
  <si>
    <t>Colony consumption</t>
  </si>
  <si>
    <t>HT-I (B) Ferro-Alloys</t>
  </si>
  <si>
    <t>HT-II Others (Commercial)</t>
  </si>
  <si>
    <t>HT-IV(A) Govt. Lift Irrigation Schemes</t>
  </si>
  <si>
    <t>HT-IV(B) Agriculture</t>
  </si>
  <si>
    <t>HT-IV(C) CPWS</t>
  </si>
  <si>
    <t>HT-V Railway Traction</t>
  </si>
  <si>
    <t>TOTAL( LT + HT)</t>
  </si>
  <si>
    <t>As Approved by TSERC</t>
  </si>
  <si>
    <t>Technical Details</t>
  </si>
  <si>
    <t>Total No of consumers</t>
  </si>
  <si>
    <t>LT consumers</t>
  </si>
  <si>
    <t>HT consumers</t>
  </si>
  <si>
    <t>HT 11kV Consumers</t>
  </si>
  <si>
    <t>HT 33 kV consumers</t>
  </si>
  <si>
    <t>HT132 kV consumers</t>
  </si>
  <si>
    <t>Number of Substations</t>
  </si>
  <si>
    <t>Capacity of Substations (kVA)</t>
  </si>
  <si>
    <t>Peak Demand (MW)</t>
  </si>
  <si>
    <t>Total Length (ckt-km)</t>
  </si>
  <si>
    <t>LT Line Length</t>
  </si>
  <si>
    <t>11 kV Line Length</t>
  </si>
  <si>
    <t>33 kV Line Length</t>
  </si>
  <si>
    <t>Total No. of DTRs</t>
  </si>
  <si>
    <t>Energy Input (MU)</t>
  </si>
  <si>
    <t>Total Sales (MU)</t>
  </si>
  <si>
    <t>LT Sales</t>
  </si>
  <si>
    <t>HT Sales</t>
  </si>
  <si>
    <t>11 kV Sales</t>
  </si>
  <si>
    <t>33 kV Sales</t>
  </si>
  <si>
    <t>132 kV Sales</t>
  </si>
  <si>
    <t>Sales Forecast</t>
  </si>
  <si>
    <t>Each class of Consumers Other than Scheduled Consumers</t>
  </si>
  <si>
    <t>Consumers (Nos.)</t>
  </si>
  <si>
    <t>Inflation %</t>
  </si>
  <si>
    <t>CERC</t>
  </si>
  <si>
    <t xml:space="preserve">Year </t>
  </si>
  <si>
    <t>Jan</t>
  </si>
  <si>
    <t>Feb</t>
  </si>
  <si>
    <t>Mar</t>
  </si>
  <si>
    <t>Apr</t>
  </si>
  <si>
    <t>May</t>
  </si>
  <si>
    <t>Jun</t>
  </si>
  <si>
    <t>Jul</t>
  </si>
  <si>
    <t>Aug</t>
  </si>
  <si>
    <t>Sep</t>
  </si>
  <si>
    <t>Oct</t>
  </si>
  <si>
    <t>Nov</t>
  </si>
  <si>
    <t>Dec</t>
  </si>
  <si>
    <t>Yearly</t>
  </si>
  <si>
    <t>FY Avg</t>
  </si>
  <si>
    <t>Calender year</t>
  </si>
  <si>
    <t>Period</t>
  </si>
  <si>
    <t>From</t>
  </si>
  <si>
    <t>To</t>
  </si>
  <si>
    <t>YoY growth rate</t>
  </si>
  <si>
    <t>Actual</t>
  </si>
  <si>
    <t>Employee cost (Cr)</t>
  </si>
  <si>
    <t>A&amp;G cost (Cr)</t>
  </si>
  <si>
    <t>R&amp;M cost (Cr)</t>
  </si>
  <si>
    <t>Cost driver Allocation</t>
  </si>
  <si>
    <t>Sub-station</t>
  </si>
  <si>
    <t>Line length</t>
  </si>
  <si>
    <t>DTR</t>
  </si>
  <si>
    <t>Item</t>
  </si>
  <si>
    <t>Unit</t>
  </si>
  <si>
    <t>No.</t>
  </si>
  <si>
    <t>ckt-km</t>
  </si>
  <si>
    <t>Consumer</t>
  </si>
  <si>
    <t>EE Cost allocation (Rs.Cr.)</t>
  </si>
  <si>
    <t>A&amp;G Cost allocation (Rs.Cr.)</t>
  </si>
  <si>
    <t>Form 1.1(e)  - Voltage wise asset base</t>
  </si>
  <si>
    <t xml:space="preserve">This form refers to the gross and net asset base calculation </t>
  </si>
  <si>
    <t>Remarks</t>
  </si>
  <si>
    <t>Year 1</t>
  </si>
  <si>
    <t>Year 2</t>
  </si>
  <si>
    <t>Year 3</t>
  </si>
  <si>
    <t>Year 4</t>
  </si>
  <si>
    <t>Year 5</t>
  </si>
  <si>
    <t>Gross Fixed Assets</t>
  </si>
  <si>
    <t>33 kV</t>
  </si>
  <si>
    <t>11 kV</t>
  </si>
  <si>
    <t>LT</t>
  </si>
  <si>
    <t>Accumulated Depreciation</t>
  </si>
  <si>
    <t>Net Fixed Assets</t>
  </si>
  <si>
    <t>R&amp;M - Actuals</t>
  </si>
  <si>
    <t>GFA - Actuals</t>
  </si>
  <si>
    <t>Rs.Cr.</t>
  </si>
  <si>
    <t>%</t>
  </si>
  <si>
    <t>K=R&amp;M/GFA</t>
  </si>
  <si>
    <t>Deviation of O&amp;M Cost from actuals in %</t>
  </si>
  <si>
    <t>Total SS additions</t>
  </si>
  <si>
    <t>Escalation % for O&amp;M cost projections - TSSPDCL Method</t>
  </si>
  <si>
    <t>Description</t>
  </si>
  <si>
    <t xml:space="preserve">TSSPDCL suggested a simplistic method based on escalation rates. Employee expenses are escalated by expected growth in pay/wages. A&amp;G and R&amp;M cost are escalated with the weighted average of WPI and CPI at 60% and 40% respectively </t>
  </si>
  <si>
    <t>WII</t>
  </si>
  <si>
    <t>Sr. No.</t>
  </si>
  <si>
    <t>Category</t>
  </si>
  <si>
    <t>Tab Color</t>
  </si>
  <si>
    <t>Light Green</t>
  </si>
  <si>
    <t>Output sheet</t>
  </si>
  <si>
    <t>Light Pink</t>
  </si>
  <si>
    <t>Working sheet</t>
  </si>
  <si>
    <t>Light Blue</t>
  </si>
  <si>
    <t>Input sheet</t>
  </si>
  <si>
    <t>Input cell/hard coding</t>
  </si>
  <si>
    <t>Orange</t>
  </si>
  <si>
    <t>Drop down menu/variable</t>
  </si>
  <si>
    <t>Cell Color</t>
  </si>
  <si>
    <t>4th CP total</t>
  </si>
  <si>
    <t>Escalation rate</t>
  </si>
  <si>
    <t>CERC method</t>
  </si>
  <si>
    <t>Weight</t>
  </si>
  <si>
    <t>YoY</t>
  </si>
  <si>
    <t>Provisional data</t>
  </si>
  <si>
    <t>Network elements</t>
  </si>
  <si>
    <t>Revised Norm method</t>
  </si>
  <si>
    <t>EE</t>
  </si>
  <si>
    <t>Percentage allocation of each cost driver is iterated to arrive on norms which can result in the minimum deviation with actual EE cost</t>
  </si>
  <si>
    <t>Same as above</t>
  </si>
  <si>
    <t>TSSPDCL Escalation method</t>
  </si>
  <si>
    <t>40% and 20% escalations are considered in the FY 2018-19 and FY 2022-23 to account for Pay revision. Rest of the years a nominal increase of 5% is considered. These escalations are taken on the base year i.e. FY 2018-19</t>
  </si>
  <si>
    <t>Escalation of weighted average inflation rate is taken on base year to arrive at A&amp;G figures</t>
  </si>
  <si>
    <t>BESCOM method</t>
  </si>
  <si>
    <t>BESCOM formula = EE for previous year * (1+WII+CGI-Efficiency factor)</t>
  </si>
  <si>
    <t>EE Cost drivers (Rs./unit)</t>
  </si>
  <si>
    <t>A&amp;G Cost driver (Rs./unit)</t>
  </si>
  <si>
    <t>k factor 1.64%</t>
  </si>
  <si>
    <t>Sales of TSSPDCL Actuals</t>
  </si>
  <si>
    <t>Projected Sales of TSSPDCL MU</t>
  </si>
  <si>
    <t>Voltage level</t>
  </si>
  <si>
    <t>Total CP</t>
  </si>
  <si>
    <t xml:space="preserve">11 KV </t>
  </si>
  <si>
    <t xml:space="preserve">33 KV </t>
  </si>
  <si>
    <t>132 KV</t>
  </si>
  <si>
    <t>Overall Basis</t>
  </si>
  <si>
    <t>Avg</t>
  </si>
  <si>
    <t>Norm</t>
  </si>
  <si>
    <t>unit</t>
  </si>
  <si>
    <t>EE cost/unit</t>
  </si>
  <si>
    <t>INR/kWh</t>
  </si>
  <si>
    <t>A &amp; G Cost/Unit</t>
  </si>
  <si>
    <t>EE +A &amp; G</t>
  </si>
  <si>
    <t>INR Crs</t>
  </si>
  <si>
    <t>A &amp; G</t>
  </si>
  <si>
    <t>FY 2018-19( Provison) _19082019</t>
  </si>
  <si>
    <t>Projected  O&amp;M Cost for TSNPDCL (in Rs.Cr.)</t>
  </si>
  <si>
    <t xml:space="preserve">CPI </t>
  </si>
  <si>
    <t xml:space="preserve">% Increase in CPI </t>
  </si>
  <si>
    <t xml:space="preserve">WPI </t>
  </si>
  <si>
    <t xml:space="preserve">% Increase in WPI </t>
  </si>
  <si>
    <t>WII is computed by taking the YoY growth on the composite index of WPI and CPI with 40% and 60% weights respectively</t>
  </si>
  <si>
    <t>WPI (All)</t>
  </si>
  <si>
    <t>Inflation rate</t>
  </si>
  <si>
    <t>All Values in ( Rs.Crs)</t>
  </si>
  <si>
    <t>R&amp;M Cost</t>
  </si>
  <si>
    <t xml:space="preserve">Actual </t>
  </si>
  <si>
    <t>2001-02</t>
  </si>
  <si>
    <t>2002-03</t>
  </si>
  <si>
    <t>2003-04</t>
  </si>
  <si>
    <t>2004-05</t>
  </si>
  <si>
    <t>2005-06</t>
  </si>
  <si>
    <t>2006-07</t>
  </si>
  <si>
    <t>2007-08</t>
  </si>
  <si>
    <t>2008-09</t>
  </si>
  <si>
    <t>2009-10</t>
  </si>
  <si>
    <t>2010-11</t>
  </si>
  <si>
    <t>2011-12</t>
  </si>
  <si>
    <t>Transformers</t>
  </si>
  <si>
    <t>Substation maintenance by Pvt. Agencies</t>
  </si>
  <si>
    <t>Hydraulic Works</t>
  </si>
  <si>
    <t>Lines, Cable net work etc.</t>
  </si>
  <si>
    <t>Office equipment</t>
  </si>
  <si>
    <t>% Substation maintenance cost in overall R&amp;M Cost in FY 2018-19</t>
  </si>
  <si>
    <t xml:space="preserve">Estimated SS maintenance cost </t>
  </si>
  <si>
    <t xml:space="preserve">Estimated Artisans Salary </t>
  </si>
  <si>
    <t xml:space="preserve">GFA </t>
  </si>
  <si>
    <t xml:space="preserve">K factor- R&amp;M Cost/GFA ( Considered on opening balance) </t>
  </si>
  <si>
    <t>Average for 3 years</t>
  </si>
  <si>
    <t>Average for last 5 years</t>
  </si>
  <si>
    <t>projected R&amp;M Cost based on 3 years average</t>
  </si>
  <si>
    <t>projected R&amp;M Cost based on5 years average</t>
  </si>
  <si>
    <t>% growth of R&amp;M cost over Y -to Y</t>
  </si>
  <si>
    <t>Considered Opening GFA</t>
  </si>
  <si>
    <t xml:space="preserve">R&amp;M </t>
  </si>
  <si>
    <t>Considered Excluding of Artisan salary</t>
  </si>
  <si>
    <t>5th CP total</t>
  </si>
  <si>
    <t>2024-25</t>
  </si>
  <si>
    <t>2025-26</t>
  </si>
  <si>
    <t>2026-27</t>
  </si>
  <si>
    <t>2027-28</t>
  </si>
  <si>
    <t>2028-29</t>
  </si>
  <si>
    <t>5th CP Gross O&amp;M</t>
  </si>
  <si>
    <t>https://eaindustry.nic.in/display_data_201112.asp</t>
  </si>
  <si>
    <t xml:space="preserve">1. CPI Index shall be considered from the Website of Ministry of Labour Bureau, Government of India. </t>
  </si>
  <si>
    <t>2. Since Base year change in Sep'21, same is changed to base year of 2001 by using linking factor of 2.88 as per PIB link shown below</t>
  </si>
  <si>
    <t>https://pib.gov.in/PressReleasePage.aspx?PRID=1666782</t>
  </si>
  <si>
    <t>Cost drivers Projected (Rs./Unit) - 5th CP</t>
  </si>
  <si>
    <t>Cost drivers (Rs./unit) - 4th CP</t>
  </si>
  <si>
    <t>Projected O&amp;M Cost for TSSPDCL as per Revised Norms of TSERC (in Rs.Cr.)</t>
  </si>
  <si>
    <t>Revised O&amp;M Cost for TSSPDCL (in Rs.Cr.)</t>
  </si>
  <si>
    <t>Actual O&amp;M Cost for TSSPDCL (in Rs.Cr.)</t>
  </si>
  <si>
    <t>TSSPDCL - Aggregate of all  circles</t>
  </si>
  <si>
    <t>CERC's method is used to derive the weighted average inflation rate between WPI and CPI. The metrics are taken for Both calender year and financial year and lower of both is chosen for the period of 2024-25 to 2028-29</t>
  </si>
  <si>
    <t>CGI is computed by taking YoY growth on actuals for the period 2017-18 to 2022-23 and on projected values taken from resource plan for the period 2024-25 to 2028-29</t>
  </si>
  <si>
    <t>Considered actual Network elements for 2022-23; projections are based on Resource plan for FY 25-29</t>
  </si>
  <si>
    <t>Updated</t>
  </si>
  <si>
    <t>FY 2024-25</t>
  </si>
  <si>
    <t>FY 2025-26</t>
  </si>
  <si>
    <t>FY 2026-27</t>
  </si>
  <si>
    <t>FY 2027-28</t>
  </si>
  <si>
    <t>FY 2028-29</t>
  </si>
  <si>
    <t>FY 2029-30</t>
  </si>
  <si>
    <t>PTR capacity upgradation GHMC</t>
  </si>
  <si>
    <t>MVA of PTR up-gradation GHMC</t>
  </si>
  <si>
    <t>PTR capacity upgradation Urban + SU</t>
  </si>
  <si>
    <t>MVA of PTR up-gradation Urban + SU</t>
  </si>
  <si>
    <t>GHMC(No.s)</t>
  </si>
  <si>
    <t>Banjara Hills</t>
  </si>
  <si>
    <t>Cybercity</t>
  </si>
  <si>
    <t>Gadwal</t>
  </si>
  <si>
    <t>Habsiguda</t>
  </si>
  <si>
    <t>Medchal</t>
  </si>
  <si>
    <t>Nagarkurnool</t>
  </si>
  <si>
    <t>Rajendra Nagar</t>
  </si>
  <si>
    <t>Sangareddy</t>
  </si>
  <si>
    <t>Saroornagar</t>
  </si>
  <si>
    <t>Secundrabad</t>
  </si>
  <si>
    <t>Siddipet</t>
  </si>
  <si>
    <t>Suryapet</t>
  </si>
  <si>
    <t>Vikarabad</t>
  </si>
  <si>
    <t>Wanaparthy</t>
  </si>
  <si>
    <t>Yadadri</t>
  </si>
  <si>
    <t>Narayanpet</t>
  </si>
  <si>
    <t>PROJECTS TO BE IMPLEMENTED IN FY 2018-19</t>
  </si>
  <si>
    <t>Mahabub Nagar</t>
  </si>
  <si>
    <t>NAGARKURNOOL</t>
  </si>
  <si>
    <t>NALGONDA</t>
  </si>
  <si>
    <t>Rajendranagar</t>
  </si>
  <si>
    <t>Secunderabad</t>
  </si>
  <si>
    <t>-</t>
  </si>
  <si>
    <t>As per the Resource plan filing format</t>
  </si>
  <si>
    <t>As per the Resource Plan filing formats</t>
  </si>
  <si>
    <t>R&amp;M expense for the past three years from the base year for 4th CP (2020-21 to 2022-23) is taken as % of actual GFA for the same period to arrive at an average K factor. The K factor is then multiplied by the Projected GFA for the 5th Control period to arrive at R&amp;M expenses</t>
  </si>
  <si>
    <t>(Distribution_Working.xlsx)</t>
  </si>
  <si>
    <t>Assets Details in( Crores)</t>
  </si>
  <si>
    <t xml:space="preserve">Land </t>
  </si>
  <si>
    <t>Other Civil Works</t>
  </si>
  <si>
    <t>Lines and Cable Network</t>
  </si>
  <si>
    <t>Office Equipment</t>
  </si>
  <si>
    <t>Air Conditioners</t>
  </si>
  <si>
    <t>Computer &amp; IT Equipment</t>
  </si>
  <si>
    <t>Considered 3 years average K factor</t>
  </si>
  <si>
    <t>Average k from FY-20/21 to FY-22/23 as per TSERC norms</t>
  </si>
  <si>
    <t>TSERC Approved k factor for 4th CP for SPDCL</t>
  </si>
  <si>
    <t>As per Technical details pdf</t>
  </si>
  <si>
    <t>As per APR filings</t>
  </si>
  <si>
    <t>The R&amp;M costs above are taken from Audited accounts and are excluding Artisan expenses</t>
  </si>
  <si>
    <t>R&amp;M cost (Excl of Artisans salary)</t>
  </si>
  <si>
    <t>Inflation Index</t>
  </si>
  <si>
    <t>5th CP Total</t>
  </si>
  <si>
    <t>Calculation of R&amp;M cost</t>
  </si>
  <si>
    <t>GFA</t>
  </si>
  <si>
    <t>K factor (R&amp;M cost/GFA)</t>
  </si>
  <si>
    <t>3 Yr average K-factor</t>
  </si>
  <si>
    <t>1 yr</t>
  </si>
  <si>
    <t>2 yr</t>
  </si>
  <si>
    <t>3 yr</t>
  </si>
  <si>
    <t>4 yr</t>
  </si>
  <si>
    <t>5 yr</t>
  </si>
  <si>
    <t>O&amp;M Cost calculation as per New Draft regulations, 2023</t>
  </si>
  <si>
    <t>O&amp;M Cost calculation as per the Comments/ suggestions given by TS Discoms on New Draft regulations, 2023</t>
  </si>
  <si>
    <t>(FY 2023-24 considered as base year and projected with inflation rate)</t>
  </si>
  <si>
    <t>O&amp;M Cost calculation as per the Norms (Old regulation)</t>
  </si>
  <si>
    <t>O&amp;M Cost calculation as per TSERC MYT regulations, 2023</t>
  </si>
  <si>
    <t>CY</t>
  </si>
  <si>
    <t>Calendar Year (Jan to Dec)</t>
  </si>
  <si>
    <t>Financial Year (Apr to Mar)</t>
  </si>
  <si>
    <t>Average</t>
  </si>
  <si>
    <t>Growth %</t>
  </si>
  <si>
    <t>GFA Projections for 5th Control Period</t>
  </si>
  <si>
    <t xml:space="preserve">GFA of New Assets by Capitalisation </t>
  </si>
  <si>
    <t>5 yr CAGR</t>
  </si>
  <si>
    <t>6 yr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</si>
</sst>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8">
    <numFmt numFmtId="41" formatCode="_ * #,##0_ ;_ * \-#,##0_ ;_ * &quot;-&quot;_ ;_ @_ "/>
    <numFmt numFmtId="43" formatCode="_ * #,##0.00_ ;_ * \-#,##0.00_ ;_ * &quot;-&quot;??_ ;_ @_ "/>
    <numFmt numFmtId="164" formatCode="_(&quot;$&quot;* #,##0.00_);_(&quot;$&quot;* \(#,##0.00\);_(&quot;$&quot;* &quot;-&quot;??_);_(@_)"/>
    <numFmt numFmtId="165" formatCode="_(* #,##0.00_);_(* \(#,##0.00\);_(* &quot;-&quot;??_);_(@_)"/>
    <numFmt numFmtId="166" formatCode="_-* #,##0.00_-;\-* #,##0.00_-;_-* &quot;-&quot;??_-;_-@_-"/>
    <numFmt numFmtId="167" formatCode="_-* #,##0_-;\-* #,##0_-;_-* &quot;-&quot;_-;_-@_-"/>
    <numFmt numFmtId="168" formatCode="&quot;$&quot;#,##0;\-&quot;$&quot;#,##0"/>
    <numFmt numFmtId="169" formatCode="0.00_)"/>
    <numFmt numFmtId="170" formatCode="_(&quot;$&quot;* #,##0.0000000_);_(&quot;$&quot;* \(#,##0.0000000\);_(&quot;$&quot;* &quot;-&quot;??_);_(@_)"/>
    <numFmt numFmtId="171" formatCode="#,##0.0_);\(#,##0.0\)"/>
    <numFmt numFmtId="172" formatCode="&quot;$&quot;#,##0.0000_);\(&quot;$&quot;#,##0.0000\)"/>
    <numFmt numFmtId="173" formatCode="#,##0.0000_)"/>
    <numFmt numFmtId="174" formatCode="0\);"/>
    <numFmt numFmtId="175" formatCode="##,##0.000_);\(#,##0.000\)"/>
    <numFmt numFmtId="176" formatCode="#,##0;[Red]\(#,##0\)"/>
    <numFmt numFmtId="177" formatCode="_ &quot;\&quot;* #,##0_ ;_ &quot;\&quot;* \-#,##0_ ;_ &quot;\&quot;* &quot;-&quot;_ ;_ @_ "/>
    <numFmt numFmtId="178" formatCode="_ &quot;\&quot;* #,##0.00_ ;_ &quot;\&quot;* \-#,##0.00_ ;_ &quot;\&quot;* &quot;-&quot;??_ ;_ @_ "/>
    <numFmt numFmtId="179" formatCode="&quot;\&quot;#,##0.00;[Red]\-&quot;\&quot;#,##0.00"/>
    <numFmt numFmtId="180" formatCode="#,##0.0"/>
    <numFmt numFmtId="181" formatCode="_([$€]* #,##0.00_);_([$€]* \(#,##0.00\);_([$€]* &quot;-&quot;??_);_(@_)"/>
    <numFmt numFmtId="182" formatCode="0.0"/>
    <numFmt numFmtId="183" formatCode="_(* #,##0_);_(* \(#,##0\);_(* &quot;-&quot;??_);_(@_)"/>
    <numFmt numFmtId="184" formatCode="0.0%"/>
    <numFmt numFmtId="185" formatCode="0.000"/>
    <numFmt numFmtId="186" formatCode="#"/>
    <numFmt numFmtId="187" formatCode="&quot;Warning&quot;;&quot;Warning&quot;;&quot;OK&quot;"/>
    <numFmt numFmtId="188" formatCode="#,##0.00000_);\(#,##0.00000\)"/>
    <numFmt numFmtId="189" formatCode="#,##0.0;[Red]#,##0.0"/>
    <numFmt numFmtId="190" formatCode="_([$€-2]* #,##0.00_);_([$€-2]* \(#,##0.00\);_([$€-2]* &quot;-&quot;??_)"/>
    <numFmt numFmtId="191" formatCode="#,##0_-;\ \(#,##0\);_-* &quot;-&quot;??;_-@_-"/>
    <numFmt numFmtId="192" formatCode="0.000000000000000"/>
    <numFmt numFmtId="193" formatCode="&quot;ß&quot;#,##0.00_);\(&quot;ß&quot;#,##0.00\)"/>
    <numFmt numFmtId="194" formatCode="0.00\ &quot;x&quot;"/>
    <numFmt numFmtId="195" formatCode="0;[Red]0"/>
    <numFmt numFmtId="196" formatCode="0.0000"/>
    <numFmt numFmtId="197" formatCode="&quot; PTR Size (MVA)&quot;\ 0.00"/>
    <numFmt numFmtId="198" formatCode="#,##0_);\(#,##0\);&quot;-  &quot;;&quot; &quot;@&quot; &quot;"/>
    <numFmt numFmtId="199" formatCode="0.000%"/>
  </numFmts>
  <fonts count="139">
    <font>
      <sz val="11"/>
      <color theme="1"/>
      <name val="Calibri"/>
      <family val="2"/>
      <scheme val="minor"/>
    </font>
    <font>
      <sz val="11"/>
      <color indexed="8"/>
      <name val="Calibri"/>
      <family val="2"/>
    </font>
    <font>
      <b/>
      <sz val="11"/>
      <color indexed="8"/>
      <name val="Calibri"/>
      <family val="2"/>
    </font>
    <font>
      <sz val="11"/>
      <color indexed="9"/>
      <name val="Calibri"/>
      <family val="2"/>
    </font>
    <font>
      <sz val="10"/>
      <name val="Arial"/>
      <family val="2"/>
    </font>
    <font>
      <sz val="10"/>
      <name val="Arial"/>
      <family val="2"/>
    </font>
    <font>
      <sz val="11"/>
      <color indexed="8"/>
      <name val="Calibri"/>
      <family val="2"/>
    </font>
    <font>
      <sz val="11"/>
      <color indexed="9"/>
      <name val="Calibri"/>
      <family val="2"/>
    </font>
    <font>
      <sz val="14"/>
      <name val="AngsanaUPC"/>
      <family val="1"/>
    </font>
    <font>
      <sz val="12"/>
      <name val="¹ÙÅÁÃ¼"/>
      <family val="1"/>
      <charset val="129"/>
    </font>
    <font>
      <sz val="8"/>
      <name val="Times New Roman"/>
      <family val="1"/>
    </font>
    <font>
      <sz val="11"/>
      <color indexed="20"/>
      <name val="Calibri"/>
      <family val="2"/>
    </font>
    <font>
      <sz val="12"/>
      <name val="¹ÙÅÁÃ¼"/>
      <charset val="129"/>
    </font>
    <font>
      <b/>
      <sz val="11"/>
      <color indexed="52"/>
      <name val="Calibri"/>
      <family val="2"/>
    </font>
    <font>
      <b/>
      <sz val="11"/>
      <color indexed="9"/>
      <name val="Calibri"/>
      <family val="2"/>
    </font>
    <font>
      <sz val="10"/>
      <name val="MS Serif"/>
      <family val="1"/>
    </font>
    <font>
      <sz val="10"/>
      <name val="Courier"/>
      <family val="3"/>
    </font>
    <font>
      <sz val="11"/>
      <name val="Book Antiqua"/>
      <family val="1"/>
    </font>
    <font>
      <sz val="10"/>
      <color indexed="16"/>
      <name val="MS Serif"/>
      <family val="1"/>
    </font>
    <font>
      <i/>
      <sz val="11"/>
      <color indexed="23"/>
      <name val="Calibri"/>
      <family val="2"/>
    </font>
    <font>
      <sz val="10"/>
      <color indexed="10"/>
      <name val="Arial"/>
      <family val="2"/>
    </font>
    <font>
      <sz val="11"/>
      <color indexed="17"/>
      <name val="Calibri"/>
      <family val="2"/>
    </font>
    <font>
      <sz val="8"/>
      <name val="Arial"/>
      <family val="2"/>
    </font>
    <font>
      <b/>
      <sz val="12"/>
      <name val="Arial"/>
      <family val="2"/>
    </font>
    <font>
      <b/>
      <sz val="15"/>
      <color indexed="56"/>
      <name val="Calibri"/>
      <family val="2"/>
    </font>
    <font>
      <b/>
      <sz val="13"/>
      <color indexed="56"/>
      <name val="Calibri"/>
      <family val="2"/>
    </font>
    <font>
      <b/>
      <sz val="11"/>
      <color indexed="56"/>
      <name val="Calibri"/>
      <family val="2"/>
    </font>
    <font>
      <u/>
      <sz val="9"/>
      <color indexed="12"/>
      <name val="Arial"/>
      <family val="2"/>
    </font>
    <font>
      <sz val="11"/>
      <color indexed="62"/>
      <name val="Calibri"/>
      <family val="2"/>
    </font>
    <font>
      <sz val="12"/>
      <name val="Helv"/>
    </font>
    <font>
      <sz val="11"/>
      <color indexed="52"/>
      <name val="Calibri"/>
      <family val="2"/>
    </font>
    <font>
      <sz val="12"/>
      <color indexed="9"/>
      <name val="Helv"/>
    </font>
    <font>
      <sz val="11"/>
      <color indexed="60"/>
      <name val="Calibri"/>
      <family val="2"/>
    </font>
    <font>
      <sz val="7"/>
      <name val="Small Fonts"/>
      <family val="2"/>
    </font>
    <font>
      <b/>
      <i/>
      <sz val="16"/>
      <name val="Helv"/>
    </font>
    <font>
      <b/>
      <sz val="11"/>
      <color indexed="63"/>
      <name val="Calibri"/>
      <family val="2"/>
    </font>
    <font>
      <b/>
      <sz val="10"/>
      <name val="Arial CE"/>
      <family val="2"/>
      <charset val="238"/>
    </font>
    <font>
      <sz val="10"/>
      <name val="Tms Rmn"/>
    </font>
    <font>
      <sz val="10"/>
      <name val="MS Sans Serif"/>
      <family val="2"/>
    </font>
    <font>
      <u/>
      <sz val="9"/>
      <color indexed="36"/>
      <name val="Arial"/>
      <family val="2"/>
    </font>
    <font>
      <sz val="10"/>
      <color indexed="8"/>
      <name val="Arial"/>
      <family val="2"/>
    </font>
    <font>
      <b/>
      <sz val="8"/>
      <color indexed="8"/>
      <name val="Helv"/>
    </font>
    <font>
      <b/>
      <sz val="18"/>
      <color indexed="56"/>
      <name val="Cambria"/>
      <family val="2"/>
    </font>
    <font>
      <b/>
      <sz val="11"/>
      <color indexed="8"/>
      <name val="Calibri"/>
      <family val="2"/>
    </font>
    <font>
      <sz val="11"/>
      <color indexed="10"/>
      <name val="Calibri"/>
      <family val="2"/>
    </font>
    <font>
      <b/>
      <sz val="10"/>
      <name val="Arial"/>
      <family val="2"/>
    </font>
    <font>
      <sz val="11"/>
      <color indexed="8"/>
      <name val="Calibri"/>
      <family val="2"/>
    </font>
    <font>
      <sz val="10"/>
      <color indexed="54"/>
      <name val="Arial"/>
      <family val="2"/>
    </font>
    <font>
      <b/>
      <sz val="10"/>
      <name val="Calibri"/>
      <family val="2"/>
    </font>
    <font>
      <sz val="22"/>
      <name val="Arial"/>
      <family val="2"/>
    </font>
    <font>
      <b/>
      <sz val="8"/>
      <name val="Arial"/>
      <family val="2"/>
    </font>
    <font>
      <sz val="11"/>
      <color indexed="8"/>
      <name val="Cambria"/>
      <family val="1"/>
    </font>
    <font>
      <sz val="13"/>
      <color indexed="8"/>
      <name val="Cambria"/>
      <family val="1"/>
    </font>
    <font>
      <sz val="10"/>
      <name val="Cambria"/>
      <family val="1"/>
    </font>
    <font>
      <b/>
      <sz val="11"/>
      <color indexed="8"/>
      <name val="Cambria"/>
      <family val="1"/>
    </font>
    <font>
      <b/>
      <sz val="12"/>
      <name val="Cambria"/>
      <family val="1"/>
    </font>
    <font>
      <b/>
      <sz val="16"/>
      <name val="Arial"/>
      <family val="2"/>
    </font>
    <font>
      <sz val="10"/>
      <color indexed="8"/>
      <name val="Arial"/>
      <family val="2"/>
    </font>
    <font>
      <sz val="10"/>
      <color indexed="8"/>
      <name val="Arial"/>
      <family val="2"/>
    </font>
    <font>
      <b/>
      <sz val="12"/>
      <color indexed="8"/>
      <name val="Calibri Light"/>
      <family val="1"/>
    </font>
    <font>
      <b/>
      <u/>
      <sz val="12"/>
      <color indexed="8"/>
      <name val="Calibri Light"/>
      <family val="1"/>
    </font>
    <font>
      <sz val="13"/>
      <name val="Cambria"/>
      <family val="1"/>
    </font>
    <font>
      <sz val="12"/>
      <name val="Times New Roman"/>
      <family val="1"/>
    </font>
    <font>
      <sz val="10"/>
      <name val="Helv"/>
      <charset val="204"/>
    </font>
    <font>
      <b/>
      <sz val="24"/>
      <color indexed="8"/>
      <name val="Courier"/>
      <family val="3"/>
    </font>
    <font>
      <sz val="18"/>
      <color indexed="16"/>
      <name val="Courier"/>
      <family val="3"/>
    </font>
    <font>
      <sz val="20"/>
      <color indexed="16"/>
      <name val="Courier"/>
      <family val="3"/>
    </font>
    <font>
      <b/>
      <sz val="20"/>
      <color indexed="16"/>
      <name val="Courier"/>
      <family val="3"/>
    </font>
    <font>
      <sz val="24"/>
      <color indexed="16"/>
      <name val="Courier"/>
      <family val="3"/>
    </font>
    <font>
      <b/>
      <sz val="24"/>
      <color indexed="16"/>
      <name val="Courier"/>
      <family val="3"/>
    </font>
    <font>
      <sz val="10"/>
      <color indexed="9"/>
      <name val="Arial"/>
      <family val="2"/>
    </font>
    <font>
      <b/>
      <sz val="11"/>
      <name val="Trebuchet MS"/>
      <family val="2"/>
    </font>
    <font>
      <sz val="10"/>
      <color indexed="16"/>
      <name val="Arial"/>
      <family val="2"/>
    </font>
    <font>
      <sz val="10"/>
      <color indexed="20"/>
      <name val="Arial"/>
      <family val="2"/>
    </font>
    <font>
      <sz val="12"/>
      <name val="Tms Rmn"/>
    </font>
    <font>
      <b/>
      <sz val="10"/>
      <color indexed="52"/>
      <name val="Arial"/>
      <family val="2"/>
    </font>
    <font>
      <b/>
      <sz val="10"/>
      <color indexed="16"/>
      <name val="Arial"/>
      <family val="2"/>
    </font>
    <font>
      <sz val="10"/>
      <color indexed="55"/>
      <name val="Arial"/>
      <family val="2"/>
    </font>
    <font>
      <b/>
      <sz val="10"/>
      <color indexed="9"/>
      <name val="Arial"/>
      <family val="2"/>
    </font>
    <font>
      <sz val="10"/>
      <color indexed="8"/>
      <name val="Verdana"/>
      <family val="2"/>
    </font>
    <font>
      <sz val="10"/>
      <name val="Helv"/>
    </font>
    <font>
      <b/>
      <sz val="10"/>
      <color indexed="36"/>
      <name val="Arial"/>
      <family val="2"/>
    </font>
    <font>
      <i/>
      <sz val="10"/>
      <color indexed="23"/>
      <name val="Arial"/>
      <family val="2"/>
    </font>
    <font>
      <sz val="10"/>
      <color indexed="23"/>
      <name val="Arial"/>
      <family val="2"/>
    </font>
    <font>
      <sz val="10"/>
      <color indexed="17"/>
      <name val="Arial"/>
      <family val="2"/>
    </font>
    <font>
      <u/>
      <sz val="11"/>
      <name val="Arial"/>
      <family val="2"/>
    </font>
    <font>
      <b/>
      <sz val="15"/>
      <color indexed="56"/>
      <name val="Arial"/>
      <family val="2"/>
    </font>
    <font>
      <b/>
      <sz val="13"/>
      <color indexed="56"/>
      <name val="Arial"/>
      <family val="2"/>
    </font>
    <font>
      <b/>
      <sz val="11"/>
      <color indexed="56"/>
      <name val="Arial"/>
      <family val="2"/>
    </font>
    <font>
      <u/>
      <sz val="11"/>
      <color indexed="12"/>
      <name val="Calibri"/>
      <family val="2"/>
    </font>
    <font>
      <b/>
      <sz val="13"/>
      <color indexed="9"/>
      <name val="Times New Roman"/>
      <family val="1"/>
    </font>
    <font>
      <sz val="10"/>
      <color indexed="52"/>
      <name val="Arial"/>
      <family val="2"/>
    </font>
    <font>
      <sz val="10"/>
      <color indexed="60"/>
      <name val="Arial"/>
      <family val="2"/>
    </font>
    <font>
      <sz val="12"/>
      <name val="Arial"/>
      <family val="2"/>
    </font>
    <font>
      <b/>
      <sz val="10"/>
      <color indexed="63"/>
      <name val="Arial"/>
      <family val="2"/>
    </font>
    <font>
      <sz val="11"/>
      <color indexed="8"/>
      <name val="Arial"/>
      <family val="2"/>
    </font>
    <font>
      <b/>
      <sz val="10"/>
      <color indexed="56"/>
      <name val="Arial"/>
      <family val="2"/>
    </font>
    <font>
      <b/>
      <sz val="18"/>
      <color indexed="62"/>
      <name val="Cambria"/>
      <family val="2"/>
    </font>
    <font>
      <b/>
      <sz val="16"/>
      <color indexed="9"/>
      <name val="Arial"/>
      <family val="2"/>
    </font>
    <font>
      <b/>
      <sz val="12"/>
      <color indexed="9"/>
      <name val="Arial"/>
      <family val="2"/>
    </font>
    <font>
      <sz val="12"/>
      <color indexed="9"/>
      <name val="Arial"/>
      <family val="2"/>
    </font>
    <font>
      <b/>
      <sz val="11"/>
      <color indexed="9"/>
      <name val="Times New Roman"/>
      <family val="1"/>
    </font>
    <font>
      <b/>
      <sz val="10"/>
      <color indexed="8"/>
      <name val="Arial"/>
      <family val="2"/>
    </font>
    <font>
      <b/>
      <sz val="10"/>
      <color indexed="18"/>
      <name val="Arial"/>
      <family val="2"/>
    </font>
    <font>
      <sz val="11"/>
      <color theme="1"/>
      <name val="Calibri"/>
      <family val="2"/>
      <scheme val="minor"/>
    </font>
    <font>
      <sz val="11"/>
      <color theme="0"/>
      <name val="Calibri"/>
      <family val="2"/>
      <scheme val="minor"/>
    </font>
    <font>
      <u/>
      <sz val="11"/>
      <color theme="10"/>
      <name val="Calibri"/>
      <family val="2"/>
    </font>
    <font>
      <sz val="11"/>
      <color theme="1"/>
      <name val="Arial"/>
      <family val="2"/>
    </font>
    <font>
      <sz val="11"/>
      <color rgb="FFFF0000"/>
      <name val="Calibri"/>
      <family val="2"/>
      <scheme val="minor"/>
    </font>
    <font>
      <b/>
      <sz val="11"/>
      <color rgb="FFFF0000"/>
      <name val="Calibri"/>
      <family val="2"/>
      <scheme val="minor"/>
    </font>
    <font>
      <b/>
      <sz val="11"/>
      <color theme="0"/>
      <name val="Calibri"/>
      <family val="2"/>
      <scheme val="minor"/>
    </font>
    <font>
      <b/>
      <sz val="11"/>
      <color theme="1"/>
      <name val="Calibri"/>
      <family val="2"/>
      <scheme val="minor"/>
    </font>
    <font>
      <sz val="10"/>
      <color theme="0"/>
      <name val="Arial"/>
      <family val="2"/>
    </font>
    <font>
      <sz val="11"/>
      <color theme="1"/>
      <name val="Cambria"/>
      <family val="1"/>
    </font>
    <font>
      <sz val="13"/>
      <color theme="0"/>
      <name val="Cambria"/>
      <family val="1"/>
    </font>
    <font>
      <sz val="10"/>
      <color theme="0"/>
      <name val="Cambria"/>
      <family val="1"/>
    </font>
    <font>
      <sz val="11"/>
      <color theme="0"/>
      <name val="Cambria"/>
      <family val="1"/>
    </font>
    <font>
      <sz val="12"/>
      <color theme="0"/>
      <name val="Cambria"/>
      <family val="1"/>
    </font>
    <font>
      <sz val="12"/>
      <color theme="1"/>
      <name val="Cambria"/>
      <family val="1"/>
    </font>
    <font>
      <b/>
      <sz val="11"/>
      <color theme="1"/>
      <name val="Cambria"/>
      <family val="1"/>
    </font>
    <font>
      <b/>
      <sz val="12"/>
      <color theme="1"/>
      <name val="Cambria"/>
      <family val="1"/>
    </font>
    <font>
      <sz val="12"/>
      <name val="Cambria"/>
      <family val="1"/>
    </font>
    <font>
      <sz val="10"/>
      <color rgb="FF000000"/>
      <name val="Arial"/>
      <family val="2"/>
    </font>
    <font>
      <sz val="10"/>
      <color theme="1"/>
      <name val="Calibri"/>
      <family val="2"/>
      <scheme val="minor"/>
    </font>
    <font>
      <sz val="10"/>
      <color theme="1"/>
      <name val="Arial"/>
      <family val="2"/>
    </font>
    <font>
      <sz val="11"/>
      <name val="Calibri"/>
      <family val="2"/>
      <scheme val="minor"/>
    </font>
    <font>
      <b/>
      <sz val="11"/>
      <name val="Calibri"/>
      <family val="2"/>
      <scheme val="minor"/>
    </font>
    <font>
      <b/>
      <sz val="10"/>
      <color theme="0"/>
      <name val="Arial"/>
      <family val="2"/>
    </font>
    <font>
      <sz val="10"/>
      <color theme="3" tint="0.39997558519241921"/>
      <name val="Arial"/>
      <family val="2"/>
    </font>
    <font>
      <b/>
      <sz val="10"/>
      <color theme="3" tint="0.39997558519241921"/>
      <name val="Arial"/>
      <family val="2"/>
    </font>
    <font>
      <sz val="11"/>
      <name val="Cambria"/>
      <family val="1"/>
    </font>
    <font>
      <u/>
      <sz val="11"/>
      <color theme="10"/>
      <name val="Calibri"/>
      <family val="2"/>
      <scheme val="minor"/>
    </font>
    <font>
      <sz val="11"/>
      <name val="Calibri"/>
      <family val="2"/>
    </font>
    <font>
      <u/>
      <sz val="10"/>
      <color theme="10"/>
      <name val="Arial"/>
      <family val="2"/>
    </font>
    <font>
      <sz val="9"/>
      <color indexed="81"/>
      <name val="Tahoma"/>
      <family val="2"/>
    </font>
    <font>
      <b/>
      <sz val="9"/>
      <color indexed="81"/>
      <name val="Tahoma"/>
      <family val="2"/>
    </font>
    <font>
      <b/>
      <sz val="10"/>
      <color rgb="FFFF0000"/>
      <name val="Arial"/>
      <family val="2"/>
    </font>
    <font>
      <u/>
      <sz val="10"/>
      <color indexed="12"/>
      <name val="Arial"/>
      <family val="2"/>
    </font>
    <font>
      <b/>
      <sz val="10"/>
      <color indexed="10"/>
      <name val="Arial"/>
      <family val="2"/>
    </font>
  </fonts>
  <fills count="82">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62"/>
      </patternFill>
    </fill>
    <fill>
      <patternFill patternType="solid">
        <fgColor indexed="53"/>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55"/>
      </patternFill>
    </fill>
    <fill>
      <patternFill patternType="solid">
        <fgColor indexed="42"/>
        <bgColor indexed="42"/>
      </patternFill>
    </fill>
    <fill>
      <patternFill patternType="solid">
        <fgColor indexed="27"/>
        <bgColor indexed="27"/>
      </patternFill>
    </fill>
    <fill>
      <patternFill patternType="solid">
        <fgColor indexed="47"/>
        <bgColor indexed="47"/>
      </patternFill>
    </fill>
    <fill>
      <patternFill patternType="solid">
        <fgColor indexed="57"/>
        <bgColor indexed="64"/>
      </patternFill>
    </fill>
    <fill>
      <patternFill patternType="solid">
        <fgColor indexed="50"/>
        <bgColor indexed="64"/>
      </patternFill>
    </fill>
    <fill>
      <patternFill patternType="solid">
        <fgColor indexed="17"/>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lightGray">
        <bgColor indexed="9"/>
      </patternFill>
    </fill>
    <fill>
      <patternFill patternType="lightUp">
        <fgColor indexed="14"/>
        <bgColor indexed="45"/>
      </patternFill>
    </fill>
    <fill>
      <patternFill patternType="solid">
        <fgColor indexed="9"/>
        <bgColor indexed="64"/>
      </patternFill>
    </fill>
    <fill>
      <patternFill patternType="lightDown">
        <fgColor indexed="23"/>
      </patternFill>
    </fill>
    <fill>
      <patternFill patternType="solid">
        <fgColor indexed="22"/>
        <bgColor indexed="64"/>
      </patternFill>
    </fill>
    <fill>
      <patternFill patternType="solid">
        <fgColor indexed="63"/>
        <bgColor indexed="64"/>
      </patternFill>
    </fill>
    <fill>
      <patternFill patternType="solid">
        <fgColor indexed="26"/>
        <bgColor indexed="64"/>
      </patternFill>
    </fill>
    <fill>
      <patternFill patternType="solid">
        <fgColor indexed="15"/>
      </patternFill>
    </fill>
    <fill>
      <patternFill patternType="solid">
        <fgColor indexed="62"/>
        <bgColor indexed="64"/>
      </patternFill>
    </fill>
    <fill>
      <patternFill patternType="solid">
        <fgColor indexed="12"/>
      </patternFill>
    </fill>
    <fill>
      <patternFill patternType="solid">
        <fgColor indexed="55"/>
        <bgColor indexed="64"/>
      </patternFill>
    </fill>
    <fill>
      <patternFill patternType="solid">
        <fgColor indexed="42"/>
        <bgColor indexed="64"/>
      </patternFill>
    </fill>
    <fill>
      <patternFill patternType="solid">
        <fgColor indexed="47"/>
        <bgColor indexed="64"/>
      </patternFill>
    </fill>
    <fill>
      <patternFill patternType="solid">
        <fgColor indexed="12"/>
        <bgColor indexed="64"/>
      </patternFill>
    </fill>
    <fill>
      <patternFill patternType="solid">
        <fgColor indexed="48"/>
        <bgColor indexed="64"/>
      </patternFill>
    </fill>
    <fill>
      <patternFill patternType="solid">
        <fgColor indexed="56"/>
        <bgColor indexed="64"/>
      </patternFill>
    </fill>
    <fill>
      <patternFill patternType="solid">
        <fgColor rgb="FF002060"/>
        <bgColor indexed="64"/>
      </patternFill>
    </fill>
    <fill>
      <patternFill patternType="solid">
        <fgColor rgb="FFFFC000"/>
        <bgColor indexed="64"/>
      </patternFill>
    </fill>
    <fill>
      <patternFill patternType="solid">
        <fgColor rgb="FFFFFF00"/>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indexed="43"/>
        <bgColor indexed="64"/>
      </patternFill>
    </fill>
    <fill>
      <patternFill patternType="solid">
        <fgColor theme="5" tint="0.39997558519241921"/>
        <bgColor indexed="64"/>
      </patternFill>
    </fill>
    <fill>
      <patternFill patternType="solid">
        <fgColor theme="0"/>
        <bgColor indexed="64"/>
      </patternFill>
    </fill>
    <fill>
      <patternFill patternType="solid">
        <fgColor theme="5" tint="0.79998168889431442"/>
        <bgColor indexed="64"/>
      </patternFill>
    </fill>
    <fill>
      <patternFill patternType="solid">
        <fgColor theme="5" tint="-0.249977111117893"/>
        <bgColor indexed="64"/>
      </patternFill>
    </fill>
    <fill>
      <patternFill patternType="solid">
        <fgColor theme="7"/>
        <bgColor indexed="64"/>
      </patternFill>
    </fill>
    <fill>
      <patternFill patternType="solid">
        <fgColor theme="7" tint="0.79998168889431442"/>
        <bgColor indexed="64"/>
      </patternFill>
    </fill>
    <fill>
      <patternFill patternType="solid">
        <fgColor rgb="FFFF0000"/>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indexed="13"/>
        <bgColor indexed="64"/>
      </patternFill>
    </fill>
    <fill>
      <patternFill patternType="solid">
        <fgColor indexed="51"/>
        <bgColor indexed="64"/>
      </patternFill>
    </fill>
    <fill>
      <patternFill patternType="solid">
        <fgColor theme="4" tint="0.39997558519241921"/>
        <bgColor indexed="64"/>
      </patternFill>
    </fill>
    <fill>
      <patternFill patternType="solid">
        <fgColor theme="2" tint="-9.9978637043366805E-2"/>
        <bgColor indexed="64"/>
      </patternFill>
    </fill>
    <fill>
      <patternFill patternType="solid">
        <fgColor theme="4"/>
        <bgColor indexed="64"/>
      </patternFill>
    </fill>
    <fill>
      <patternFill patternType="solid">
        <fgColor theme="7" tint="0.59999389629810485"/>
        <bgColor indexed="64"/>
      </patternFill>
    </fill>
    <fill>
      <patternFill patternType="solid">
        <fgColor theme="9" tint="0.39997558519241921"/>
        <bgColor indexed="64"/>
      </patternFill>
    </fill>
    <fill>
      <patternFill patternType="solid">
        <fgColor theme="3"/>
        <bgColor indexed="64"/>
      </patternFill>
    </fill>
    <fill>
      <patternFill patternType="solid">
        <fgColor theme="5"/>
        <bgColor indexed="64"/>
      </patternFill>
    </fill>
    <fill>
      <patternFill patternType="solid">
        <fgColor theme="6"/>
        <bgColor indexed="64"/>
      </patternFill>
    </fill>
    <fill>
      <patternFill patternType="solid">
        <fgColor theme="6" tint="0.59999389629810485"/>
        <bgColor indexed="64"/>
      </patternFill>
    </fill>
    <fill>
      <patternFill patternType="solid">
        <fgColor theme="1"/>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16"/>
      </left>
      <right style="thin">
        <color indexed="16"/>
      </right>
      <top style="thin">
        <color indexed="16"/>
      </top>
      <bottom style="thin">
        <color indexed="16"/>
      </bottom>
      <diagonal/>
    </border>
    <border>
      <left style="thin">
        <color indexed="23"/>
      </left>
      <right style="thin">
        <color indexed="23"/>
      </right>
      <top style="thin">
        <color indexed="23"/>
      </top>
      <bottom style="thin">
        <color indexed="23"/>
      </bottom>
      <diagonal/>
    </border>
    <border>
      <left style="thin">
        <color indexed="8"/>
      </left>
      <right style="thin">
        <color indexed="8"/>
      </right>
      <top style="thin">
        <color indexed="8"/>
      </top>
      <bottom style="thin">
        <color indexed="8"/>
      </bottom>
      <diagonal/>
    </border>
    <border>
      <left style="thin">
        <color indexed="55"/>
      </left>
      <right style="thin">
        <color indexed="55"/>
      </right>
      <top style="thin">
        <color indexed="55"/>
      </top>
      <bottom style="thin">
        <color indexed="55"/>
      </bottom>
      <diagonal/>
    </border>
    <border>
      <left style="double">
        <color indexed="63"/>
      </left>
      <right style="double">
        <color indexed="63"/>
      </right>
      <top style="double">
        <color indexed="63"/>
      </top>
      <bottom style="double">
        <color indexed="63"/>
      </bottom>
      <diagonal/>
    </border>
    <border>
      <left style="medium">
        <color indexed="64"/>
      </left>
      <right style="medium">
        <color indexed="64"/>
      </right>
      <top style="medium">
        <color indexed="64"/>
      </top>
      <bottom style="medium">
        <color indexed="64"/>
      </bottom>
      <diagonal/>
    </border>
    <border>
      <left/>
      <right style="thin">
        <color indexed="8"/>
      </right>
      <top/>
      <bottom/>
      <diagonal/>
    </border>
    <border>
      <left/>
      <right/>
      <top style="medium">
        <color indexed="64"/>
      </top>
      <bottom/>
      <diagonal/>
    </border>
    <border>
      <left style="thin">
        <color indexed="36"/>
      </left>
      <right style="thin">
        <color indexed="36"/>
      </right>
      <top style="thin">
        <color indexed="36"/>
      </top>
      <bottom style="thin">
        <color indexed="36"/>
      </bottom>
      <diagonal/>
    </border>
    <border>
      <left style="thin">
        <color indexed="64"/>
      </left>
      <right style="thin">
        <color indexed="64"/>
      </right>
      <top/>
      <bottom style="hair">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style="double">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17"/>
      </left>
      <right style="thin">
        <color indexed="17"/>
      </right>
      <top style="thin">
        <color indexed="17"/>
      </top>
      <bottom style="thin">
        <color indexed="17"/>
      </bottom>
      <diagonal/>
    </border>
    <border>
      <left style="thin">
        <color indexed="63"/>
      </left>
      <right style="thin">
        <color indexed="63"/>
      </right>
      <top style="thin">
        <color indexed="63"/>
      </top>
      <bottom style="thin">
        <color indexed="63"/>
      </bottom>
      <diagonal/>
    </border>
    <border>
      <left style="thin">
        <color indexed="58"/>
      </left>
      <right style="thin">
        <color indexed="58"/>
      </right>
      <top style="thin">
        <color indexed="58"/>
      </top>
      <bottom style="thin">
        <color indexed="58"/>
      </bottom>
      <diagonal/>
    </border>
    <border>
      <left/>
      <right/>
      <top style="thin">
        <color indexed="62"/>
      </top>
      <bottom style="double">
        <color indexed="62"/>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style="thin">
        <color indexed="18"/>
      </left>
      <right style="thin">
        <color indexed="18"/>
      </right>
      <top style="thin">
        <color indexed="18"/>
      </top>
      <bottom style="thin">
        <color indexed="18"/>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3895">
    <xf numFmtId="0" fontId="0" fillId="0" borderId="0"/>
    <xf numFmtId="0" fontId="62" fillId="0" borderId="0"/>
    <xf numFmtId="0" fontId="63" fillId="0" borderId="0"/>
    <xf numFmtId="0" fontId="63" fillId="0" borderId="0"/>
    <xf numFmtId="0" fontId="4" fillId="0" borderId="0"/>
    <xf numFmtId="0" fontId="63" fillId="0" borderId="0"/>
    <xf numFmtId="0" fontId="63" fillId="0" borderId="0"/>
    <xf numFmtId="0" fontId="63" fillId="0" borderId="0"/>
    <xf numFmtId="0" fontId="63" fillId="0" borderId="0"/>
    <xf numFmtId="0" fontId="6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3" fillId="0" borderId="0"/>
    <xf numFmtId="0" fontId="63" fillId="0" borderId="0"/>
    <xf numFmtId="0" fontId="6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3" fillId="0" borderId="0"/>
    <xf numFmtId="0" fontId="63" fillId="0" borderId="0"/>
    <xf numFmtId="0" fontId="63" fillId="0" borderId="0"/>
    <xf numFmtId="0" fontId="63" fillId="0" borderId="0"/>
    <xf numFmtId="0" fontId="63" fillId="0" borderId="0"/>
    <xf numFmtId="0" fontId="4" fillId="0" borderId="0"/>
    <xf numFmtId="0" fontId="4" fillId="0" borderId="0"/>
    <xf numFmtId="0" fontId="4" fillId="0" borderId="0"/>
    <xf numFmtId="0" fontId="4" fillId="0" borderId="0"/>
    <xf numFmtId="0" fontId="4" fillId="0" borderId="0"/>
    <xf numFmtId="0" fontId="4" fillId="0" borderId="0"/>
    <xf numFmtId="0" fontId="6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3" fillId="0" borderId="0"/>
    <xf numFmtId="0" fontId="63" fillId="0" borderId="0"/>
    <xf numFmtId="0" fontId="63" fillId="0" borderId="0"/>
    <xf numFmtId="0" fontId="4" fillId="0" borderId="0"/>
    <xf numFmtId="0" fontId="62" fillId="0" borderId="0"/>
    <xf numFmtId="0" fontId="62" fillId="0" borderId="0"/>
    <xf numFmtId="0" fontId="62" fillId="0" borderId="0"/>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0" fontId="62" fillId="0" borderId="0"/>
    <xf numFmtId="0" fontId="62" fillId="0" borderId="0"/>
    <xf numFmtId="0" fontId="6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3" fillId="0" borderId="0"/>
    <xf numFmtId="0" fontId="63" fillId="0" borderId="0"/>
    <xf numFmtId="0" fontId="63" fillId="0" borderId="0"/>
    <xf numFmtId="0" fontId="6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3" fillId="0" borderId="0"/>
    <xf numFmtId="0" fontId="4" fillId="0" borderId="0"/>
    <xf numFmtId="0" fontId="63" fillId="0" borderId="0"/>
    <xf numFmtId="0" fontId="63" fillId="0" borderId="0"/>
    <xf numFmtId="0" fontId="4" fillId="0" borderId="0"/>
    <xf numFmtId="0" fontId="63" fillId="0" borderId="0"/>
    <xf numFmtId="186" fontId="64" fillId="0" borderId="0">
      <protection locked="0"/>
    </xf>
    <xf numFmtId="0" fontId="4" fillId="0" borderId="0"/>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0" fontId="4" fillId="0" borderId="0"/>
    <xf numFmtId="0" fontId="4" fillId="0" borderId="0" applyNumberFormat="0" applyFill="0" applyBorder="0" applyAlignment="0" applyProtection="0"/>
    <xf numFmtId="0" fontId="62" fillId="0" borderId="0"/>
    <xf numFmtId="0" fontId="62" fillId="0" borderId="0"/>
    <xf numFmtId="0" fontId="4"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NumberFormat="0" applyFill="0" applyBorder="0" applyAlignment="0" applyProtection="0"/>
    <xf numFmtId="0" fontId="4" fillId="0" borderId="0"/>
    <xf numFmtId="0" fontId="63" fillId="0" borderId="0"/>
    <xf numFmtId="186" fontId="64" fillId="0" borderId="0">
      <protection locked="0"/>
    </xf>
    <xf numFmtId="186" fontId="64" fillId="0" borderId="0">
      <protection locked="0"/>
    </xf>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2" fillId="0" borderId="0"/>
    <xf numFmtId="0" fontId="62" fillId="0" borderId="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6" fillId="0" borderId="0" applyFill="0" applyBorder="0" applyAlignment="0" applyProtection="0"/>
    <xf numFmtId="0" fontId="6" fillId="0" borderId="0" applyFill="0" applyBorder="0" applyAlignment="0" applyProtection="0"/>
    <xf numFmtId="0" fontId="6" fillId="0" borderId="0" applyFill="0" applyBorder="0" applyAlignment="0" applyProtection="0"/>
    <xf numFmtId="0" fontId="6" fillId="0" borderId="0" applyFill="0" applyBorder="0" applyAlignment="0" applyProtection="0"/>
    <xf numFmtId="0" fontId="6" fillId="0" borderId="0" applyFill="0" applyBorder="0" applyAlignment="0" applyProtection="0"/>
    <xf numFmtId="0" fontId="6" fillId="0" borderId="0" applyFill="0" applyBorder="0" applyAlignment="0" applyProtection="0"/>
    <xf numFmtId="0" fontId="6" fillId="0" borderId="0" applyFill="0" applyBorder="0" applyAlignment="0" applyProtection="0"/>
    <xf numFmtId="0" fontId="6" fillId="0" borderId="0" applyFill="0" applyBorder="0" applyAlignment="0" applyProtection="0"/>
    <xf numFmtId="0" fontId="63" fillId="0" borderId="0"/>
    <xf numFmtId="0" fontId="62" fillId="0" borderId="0"/>
    <xf numFmtId="0" fontId="4" fillId="0" borderId="0"/>
    <xf numFmtId="0" fontId="6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2" fillId="0" borderId="0"/>
    <xf numFmtId="0" fontId="62" fillId="0" borderId="0"/>
    <xf numFmtId="0" fontId="4" fillId="0" borderId="0"/>
    <xf numFmtId="0" fontId="4" fillId="0" borderId="0"/>
    <xf numFmtId="0" fontId="62" fillId="0" borderId="0"/>
    <xf numFmtId="0" fontId="62" fillId="0" borderId="0"/>
    <xf numFmtId="0" fontId="62" fillId="0" borderId="0"/>
    <xf numFmtId="0" fontId="62" fillId="0" borderId="0"/>
    <xf numFmtId="0" fontId="62" fillId="0" borderId="0"/>
    <xf numFmtId="0" fontId="62" fillId="0" borderId="0"/>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0" fontId="62"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3" fillId="0" borderId="0"/>
    <xf numFmtId="0" fontId="63" fillId="0" borderId="0"/>
    <xf numFmtId="0" fontId="63" fillId="0" borderId="0"/>
    <xf numFmtId="0" fontId="63" fillId="0" borderId="0"/>
    <xf numFmtId="0" fontId="4"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62" fillId="0" borderId="0"/>
    <xf numFmtId="186" fontId="65" fillId="0" borderId="0">
      <protection locked="0"/>
    </xf>
    <xf numFmtId="186" fontId="65" fillId="0" borderId="0">
      <protection locked="0"/>
    </xf>
    <xf numFmtId="186" fontId="65" fillId="0" borderId="0">
      <protection locked="0"/>
    </xf>
    <xf numFmtId="186" fontId="65" fillId="0" borderId="0">
      <protection locked="0"/>
    </xf>
    <xf numFmtId="186" fontId="65" fillId="0" borderId="0">
      <protection locked="0"/>
    </xf>
    <xf numFmtId="186" fontId="66" fillId="0" borderId="0">
      <protection locked="0"/>
    </xf>
    <xf numFmtId="186" fontId="66" fillId="0" borderId="0">
      <protection locked="0"/>
    </xf>
    <xf numFmtId="186" fontId="66" fillId="0" borderId="0">
      <protection locked="0"/>
    </xf>
    <xf numFmtId="186" fontId="66" fillId="0" borderId="0">
      <protection locked="0"/>
    </xf>
    <xf numFmtId="0" fontId="6" fillId="3" borderId="0" applyNumberFormat="0" applyBorder="0" applyAlignment="0" applyProtection="0"/>
    <xf numFmtId="0" fontId="40" fillId="3" borderId="0" applyNumberFormat="0" applyBorder="0" applyAlignment="0" applyProtection="0"/>
    <xf numFmtId="0" fontId="6" fillId="5" borderId="0" applyNumberFormat="0" applyBorder="0" applyAlignment="0" applyProtection="0"/>
    <xf numFmtId="0" fontId="40" fillId="5" borderId="0" applyNumberFormat="0" applyBorder="0" applyAlignment="0" applyProtection="0"/>
    <xf numFmtId="0" fontId="6" fillId="6" borderId="0" applyNumberFormat="0" applyBorder="0" applyAlignment="0" applyProtection="0"/>
    <xf numFmtId="0" fontId="40" fillId="6" borderId="0" applyNumberFormat="0" applyBorder="0" applyAlignment="0" applyProtection="0"/>
    <xf numFmtId="0" fontId="6" fillId="8" borderId="0" applyNumberFormat="0" applyBorder="0" applyAlignment="0" applyProtection="0"/>
    <xf numFmtId="0" fontId="40" fillId="8" borderId="0" applyNumberFormat="0" applyBorder="0" applyAlignment="0" applyProtection="0"/>
    <xf numFmtId="0" fontId="6" fillId="2" borderId="0" applyNumberFormat="0" applyBorder="0" applyAlignment="0" applyProtection="0"/>
    <xf numFmtId="0" fontId="40" fillId="2" borderId="0" applyNumberFormat="0" applyBorder="0" applyAlignment="0" applyProtection="0"/>
    <xf numFmtId="0" fontId="6" fillId="4" borderId="0" applyNumberFormat="0" applyBorder="0" applyAlignment="0" applyProtection="0"/>
    <xf numFmtId="0" fontId="40" fillId="4" borderId="0" applyNumberFormat="0" applyBorder="0" applyAlignment="0" applyProtection="0"/>
    <xf numFmtId="186" fontId="67" fillId="0" borderId="0">
      <protection locked="0"/>
    </xf>
    <xf numFmtId="186" fontId="67" fillId="0" borderId="0">
      <protection locked="0"/>
    </xf>
    <xf numFmtId="186" fontId="67" fillId="0" borderId="0">
      <protection locked="0"/>
    </xf>
    <xf numFmtId="186" fontId="67" fillId="0" borderId="0">
      <protection locked="0"/>
    </xf>
    <xf numFmtId="186" fontId="67" fillId="0" borderId="0">
      <protection locked="0"/>
    </xf>
    <xf numFmtId="186" fontId="68" fillId="0" borderId="0">
      <protection locked="0"/>
    </xf>
    <xf numFmtId="186" fontId="68" fillId="0" borderId="0">
      <protection locked="0"/>
    </xf>
    <xf numFmtId="186" fontId="68" fillId="0" borderId="0">
      <protection locked="0"/>
    </xf>
    <xf numFmtId="186" fontId="68" fillId="0" borderId="0">
      <protection locked="0"/>
    </xf>
    <xf numFmtId="186" fontId="68" fillId="0" borderId="0">
      <protection locked="0"/>
    </xf>
    <xf numFmtId="186" fontId="69" fillId="0" borderId="0">
      <protection locked="0"/>
    </xf>
    <xf numFmtId="186" fontId="69" fillId="0" borderId="0">
      <protection locked="0"/>
    </xf>
    <xf numFmtId="186" fontId="69" fillId="0" borderId="0">
      <protection locked="0"/>
    </xf>
    <xf numFmtId="186" fontId="69" fillId="0" borderId="0">
      <protection locked="0"/>
    </xf>
    <xf numFmtId="186" fontId="69" fillId="0" borderId="0">
      <protection locked="0"/>
    </xf>
    <xf numFmtId="0" fontId="6" fillId="9" borderId="0" applyNumberFormat="0" applyBorder="0" applyAlignment="0" applyProtection="0"/>
    <xf numFmtId="0" fontId="40" fillId="9" borderId="0" applyNumberFormat="0" applyBorder="0" applyAlignment="0" applyProtection="0"/>
    <xf numFmtId="0" fontId="6" fillId="10" borderId="0" applyNumberFormat="0" applyBorder="0" applyAlignment="0" applyProtection="0"/>
    <xf numFmtId="0" fontId="40" fillId="10" borderId="0" applyNumberFormat="0" applyBorder="0" applyAlignment="0" applyProtection="0"/>
    <xf numFmtId="0" fontId="6" fillId="12" borderId="0" applyNumberFormat="0" applyBorder="0" applyAlignment="0" applyProtection="0"/>
    <xf numFmtId="0" fontId="40" fillId="12" borderId="0" applyNumberFormat="0" applyBorder="0" applyAlignment="0" applyProtection="0"/>
    <xf numFmtId="0" fontId="6" fillId="8" borderId="0" applyNumberFormat="0" applyBorder="0" applyAlignment="0" applyProtection="0"/>
    <xf numFmtId="0" fontId="40" fillId="8" borderId="0" applyNumberFormat="0" applyBorder="0" applyAlignment="0" applyProtection="0"/>
    <xf numFmtId="0" fontId="6" fillId="9" borderId="0" applyNumberFormat="0" applyBorder="0" applyAlignment="0" applyProtection="0"/>
    <xf numFmtId="0" fontId="40" fillId="9" borderId="0" applyNumberFormat="0" applyBorder="0" applyAlignment="0" applyProtection="0"/>
    <xf numFmtId="0" fontId="6" fillId="14" borderId="0" applyNumberFormat="0" applyBorder="0" applyAlignment="0" applyProtection="0"/>
    <xf numFmtId="0" fontId="40" fillId="14" borderId="0" applyNumberFormat="0" applyBorder="0" applyAlignment="0" applyProtection="0"/>
    <xf numFmtId="0" fontId="7" fillId="15" borderId="0" applyNumberFormat="0" applyBorder="0" applyAlignment="0" applyProtection="0"/>
    <xf numFmtId="0" fontId="70" fillId="15" borderId="0" applyNumberFormat="0" applyBorder="0" applyAlignment="0" applyProtection="0"/>
    <xf numFmtId="0" fontId="7" fillId="10" borderId="0" applyNumberFormat="0" applyBorder="0" applyAlignment="0" applyProtection="0"/>
    <xf numFmtId="0" fontId="70" fillId="10" borderId="0" applyNumberFormat="0" applyBorder="0" applyAlignment="0" applyProtection="0"/>
    <xf numFmtId="0" fontId="7" fillId="12" borderId="0" applyNumberFormat="0" applyBorder="0" applyAlignment="0" applyProtection="0"/>
    <xf numFmtId="0" fontId="70" fillId="12" borderId="0" applyNumberFormat="0" applyBorder="0" applyAlignment="0" applyProtection="0"/>
    <xf numFmtId="0" fontId="7" fillId="16" borderId="0" applyNumberFormat="0" applyBorder="0" applyAlignment="0" applyProtection="0"/>
    <xf numFmtId="0" fontId="70" fillId="16" borderId="0" applyNumberFormat="0" applyBorder="0" applyAlignment="0" applyProtection="0"/>
    <xf numFmtId="0" fontId="7" fillId="17" borderId="0" applyNumberFormat="0" applyBorder="0" applyAlignment="0" applyProtection="0"/>
    <xf numFmtId="0" fontId="70" fillId="17" borderId="0" applyNumberFormat="0" applyBorder="0" applyAlignment="0" applyProtection="0"/>
    <xf numFmtId="0" fontId="7" fillId="19" borderId="0" applyNumberFormat="0" applyBorder="0" applyAlignment="0" applyProtection="0"/>
    <xf numFmtId="0" fontId="70" fillId="19" borderId="0" applyNumberFormat="0" applyBorder="0" applyAlignment="0" applyProtection="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0" fontId="71" fillId="0" borderId="1">
      <alignment horizontal="center" vertical="center" wrapText="1"/>
    </xf>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0" fillId="22"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5" borderId="0" applyNumberFormat="0" applyBorder="0" applyAlignment="0" applyProtection="0"/>
    <xf numFmtId="0" fontId="6" fillId="25"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70" fillId="27"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9" borderId="0" applyNumberFormat="0" applyBorder="0" applyAlignment="0" applyProtection="0"/>
    <xf numFmtId="0" fontId="6" fillId="29" borderId="0" applyNumberFormat="0" applyBorder="0" applyAlignment="0" applyProtection="0"/>
    <xf numFmtId="0" fontId="6" fillId="29" borderId="0" applyNumberFormat="0" applyBorder="0" applyAlignment="0" applyProtection="0"/>
    <xf numFmtId="0" fontId="6" fillId="29" borderId="0" applyNumberFormat="0" applyBorder="0" applyAlignment="0" applyProtection="0"/>
    <xf numFmtId="0" fontId="7" fillId="25" borderId="0" applyNumberFormat="0" applyBorder="0" applyAlignment="0" applyProtection="0"/>
    <xf numFmtId="0" fontId="7" fillId="18" borderId="0" applyNumberFormat="0" applyBorder="0" applyAlignment="0" applyProtection="0"/>
    <xf numFmtId="0" fontId="70" fillId="18"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5" borderId="0" applyNumberFormat="0" applyBorder="0" applyAlignment="0" applyProtection="0"/>
    <xf numFmtId="0" fontId="6" fillId="25" borderId="0" applyNumberFormat="0" applyBorder="0" applyAlignment="0" applyProtection="0"/>
    <xf numFmtId="0" fontId="6" fillId="25" borderId="0" applyNumberFormat="0" applyBorder="0" applyAlignment="0" applyProtection="0"/>
    <xf numFmtId="0" fontId="6" fillId="25" borderId="0" applyNumberFormat="0" applyBorder="0" applyAlignment="0" applyProtection="0"/>
    <xf numFmtId="0" fontId="7" fillId="25" borderId="0" applyNumberFormat="0" applyBorder="0" applyAlignment="0" applyProtection="0"/>
    <xf numFmtId="0" fontId="7" fillId="16" borderId="0" applyNumberFormat="0" applyBorder="0" applyAlignment="0" applyProtection="0"/>
    <xf numFmtId="0" fontId="70" fillId="16"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7" fillId="21" borderId="0" applyNumberFormat="0" applyBorder="0" applyAlignment="0" applyProtection="0"/>
    <xf numFmtId="0" fontId="7" fillId="17" borderId="0" applyNumberFormat="0" applyBorder="0" applyAlignment="0" applyProtection="0"/>
    <xf numFmtId="0" fontId="70" fillId="17"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7" fillId="31" borderId="0" applyNumberFormat="0" applyBorder="0" applyAlignment="0" applyProtection="0"/>
    <xf numFmtId="0" fontId="7" fillId="23" borderId="0" applyNumberFormat="0" applyBorder="0" applyAlignment="0" applyProtection="0"/>
    <xf numFmtId="0" fontId="70" fillId="23" borderId="0" applyNumberFormat="0" applyBorder="0" applyAlignment="0" applyProtection="0"/>
    <xf numFmtId="177" fontId="9" fillId="0" borderId="0" applyFont="0" applyFill="0" applyBorder="0" applyAlignment="0" applyProtection="0"/>
    <xf numFmtId="178" fontId="9" fillId="0" borderId="0" applyFont="0" applyFill="0" applyBorder="0" applyAlignment="0" applyProtection="0"/>
    <xf numFmtId="0" fontId="29" fillId="0" borderId="0"/>
    <xf numFmtId="0" fontId="10" fillId="0" borderId="0">
      <alignment horizontal="center" vertical="top"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72" fillId="32" borderId="2" applyNumberFormat="0"/>
    <xf numFmtId="0" fontId="72" fillId="32" borderId="2" applyNumberFormat="0"/>
    <xf numFmtId="0" fontId="72" fillId="32" borderId="2" applyNumberFormat="0"/>
    <xf numFmtId="0" fontId="72" fillId="32" borderId="2" applyNumberFormat="0"/>
    <xf numFmtId="0" fontId="72" fillId="32" borderId="2" applyNumberFormat="0"/>
    <xf numFmtId="41" fontId="9" fillId="0" borderId="0" applyFont="0" applyFill="0" applyBorder="0" applyAlignment="0" applyProtection="0"/>
    <xf numFmtId="43" fontId="9" fillId="0" borderId="0" applyFont="0" applyFill="0" applyBorder="0" applyAlignment="0" applyProtection="0"/>
    <xf numFmtId="0" fontId="11" fillId="5" borderId="0" applyNumberFormat="0" applyBorder="0" applyAlignment="0" applyProtection="0"/>
    <xf numFmtId="0" fontId="73" fillId="5" borderId="0" applyNumberFormat="0" applyBorder="0" applyAlignment="0" applyProtection="0"/>
    <xf numFmtId="0" fontId="74" fillId="0" borderId="0" applyNumberFormat="0" applyFill="0" applyBorder="0" applyAlignment="0" applyProtection="0"/>
    <xf numFmtId="0" fontId="12" fillId="0" borderId="0"/>
    <xf numFmtId="172" fontId="5"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0" fontId="13" fillId="11" borderId="3" applyNumberFormat="0" applyAlignment="0" applyProtection="0"/>
    <xf numFmtId="0" fontId="75" fillId="11" borderId="3" applyNumberFormat="0" applyAlignment="0" applyProtection="0"/>
    <xf numFmtId="0" fontId="76" fillId="33" borderId="4">
      <alignment horizontal="center"/>
    </xf>
    <xf numFmtId="187" fontId="77" fillId="34" borderId="5">
      <alignment horizontal="center"/>
    </xf>
    <xf numFmtId="187" fontId="77" fillId="34" borderId="5">
      <alignment horizontal="center"/>
    </xf>
    <xf numFmtId="187" fontId="77" fillId="34" borderId="5">
      <alignment horizontal="center"/>
    </xf>
    <xf numFmtId="187" fontId="77" fillId="34" borderId="5">
      <alignment horizontal="center"/>
    </xf>
    <xf numFmtId="0" fontId="14" fillId="28" borderId="6" applyNumberFormat="0" applyAlignment="0" applyProtection="0"/>
    <xf numFmtId="0" fontId="78" fillId="28" borderId="6" applyNumberFormat="0" applyAlignment="0" applyProtection="0"/>
    <xf numFmtId="0" fontId="23" fillId="0" borderId="7">
      <alignment horizontal="center" vertical="center"/>
    </xf>
    <xf numFmtId="165" fontId="1" fillId="0" borderId="0" applyFont="0" applyFill="0" applyBorder="0" applyAlignment="0" applyProtection="0"/>
    <xf numFmtId="179" fontId="5"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79" fontId="5"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79" fontId="5"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79" fontId="5"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79" fontId="5"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79" fontId="5"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79" fontId="5"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79" fontId="5"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65"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5"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79"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80" fillId="0" borderId="8"/>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89" fontId="4" fillId="0" borderId="1">
      <alignment vertical="center"/>
      <protection locked="0"/>
    </xf>
    <xf numFmtId="189" fontId="4" fillId="0" borderId="1">
      <alignment vertical="center"/>
      <protection locked="0"/>
    </xf>
    <xf numFmtId="189" fontId="4" fillId="0" borderId="1">
      <alignment vertical="center"/>
      <protection locked="0"/>
    </xf>
    <xf numFmtId="189" fontId="4" fillId="0" borderId="1">
      <alignment vertical="center"/>
      <protection locked="0"/>
    </xf>
    <xf numFmtId="189" fontId="4" fillId="0" borderId="1">
      <alignment vertical="center"/>
      <protection locked="0"/>
    </xf>
    <xf numFmtId="189" fontId="4" fillId="0" borderId="1">
      <alignment vertical="center"/>
      <protection locked="0"/>
    </xf>
    <xf numFmtId="15" fontId="17" fillId="0" borderId="9"/>
    <xf numFmtId="0" fontId="29" fillId="0" borderId="0"/>
    <xf numFmtId="0" fontId="29" fillId="0" borderId="0"/>
    <xf numFmtId="0" fontId="29" fillId="0" borderId="0"/>
    <xf numFmtId="0" fontId="43" fillId="35" borderId="0" applyNumberFormat="0" applyBorder="0" applyAlignment="0" applyProtection="0"/>
    <xf numFmtId="0" fontId="43" fillId="36" borderId="0" applyNumberFormat="0" applyBorder="0" applyAlignment="0" applyProtection="0"/>
    <xf numFmtId="0" fontId="43" fillId="37" borderId="0" applyNumberFormat="0" applyBorder="0" applyAlignment="0" applyProtection="0"/>
    <xf numFmtId="0" fontId="4" fillId="38" borderId="1" applyNumberFormat="0"/>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81" fillId="39" borderId="10" applyNumberFormat="0" applyAlignment="0">
      <alignment horizontal="center"/>
    </xf>
    <xf numFmtId="0" fontId="4" fillId="0" borderId="0" applyNumberFormat="0" applyFont="0" applyFill="0" applyBorder="0" applyProtection="0"/>
    <xf numFmtId="181" fontId="5" fillId="0" borderId="0" applyFont="0" applyFill="0" applyBorder="0" applyAlignment="0" applyProtection="0"/>
    <xf numFmtId="190" fontId="16" fillId="0" borderId="0" applyFont="0" applyFill="0" applyBorder="0" applyAlignment="0" applyProtection="0"/>
    <xf numFmtId="190" fontId="16" fillId="0" borderId="0" applyFont="0" applyFill="0" applyBorder="0" applyAlignment="0" applyProtection="0"/>
    <xf numFmtId="190" fontId="16" fillId="0" borderId="0" applyFont="0" applyFill="0" applyBorder="0" applyAlignment="0" applyProtection="0"/>
    <xf numFmtId="0" fontId="6" fillId="0" borderId="0"/>
    <xf numFmtId="0" fontId="6" fillId="0" borderId="0"/>
    <xf numFmtId="0" fontId="6" fillId="0" borderId="0"/>
    <xf numFmtId="0" fontId="19" fillId="0" borderId="0" applyNumberFormat="0" applyFill="0" applyBorder="0" applyAlignment="0" applyProtection="0"/>
    <xf numFmtId="0" fontId="82" fillId="0" borderId="0" applyNumberFormat="0" applyFill="0" applyBorder="0" applyAlignment="0" applyProtection="0"/>
    <xf numFmtId="0" fontId="4" fillId="40" borderId="0" applyNumberFormat="0" applyFont="0" applyAlignment="0"/>
    <xf numFmtId="0" fontId="4" fillId="40" borderId="0" applyNumberFormat="0" applyFont="0" applyAlignment="0"/>
    <xf numFmtId="0" fontId="4" fillId="40" borderId="0" applyNumberFormat="0" applyFont="0" applyAlignment="0"/>
    <xf numFmtId="0" fontId="4" fillId="40" borderId="0" applyNumberFormat="0" applyFont="0" applyAlignment="0"/>
    <xf numFmtId="0" fontId="4" fillId="40" borderId="0" applyNumberFormat="0" applyFont="0" applyAlignment="0"/>
    <xf numFmtId="191" fontId="83" fillId="41" borderId="3"/>
    <xf numFmtId="191" fontId="83" fillId="41" borderId="3"/>
    <xf numFmtId="191" fontId="83" fillId="41" borderId="3"/>
    <xf numFmtId="191" fontId="83" fillId="41" borderId="3"/>
    <xf numFmtId="191" fontId="83" fillId="41" borderId="3"/>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0" fontId="21" fillId="6" borderId="0" applyNumberFormat="0" applyBorder="0" applyAlignment="0" applyProtection="0"/>
    <xf numFmtId="0" fontId="84" fillId="6" borderId="0" applyNumberFormat="0" applyBorder="0" applyAlignment="0" applyProtection="0"/>
    <xf numFmtId="38" fontId="22" fillId="42" borderId="0" applyNumberFormat="0" applyBorder="0" applyAlignment="0" applyProtection="0"/>
    <xf numFmtId="38" fontId="22" fillId="42" borderId="0" applyNumberFormat="0" applyBorder="0" applyAlignment="0" applyProtection="0"/>
    <xf numFmtId="38" fontId="22" fillId="42" borderId="0" applyNumberFormat="0" applyBorder="0" applyAlignment="0" applyProtection="0"/>
    <xf numFmtId="38" fontId="22" fillId="42" borderId="0" applyNumberFormat="0" applyBorder="0" applyAlignment="0" applyProtection="0"/>
    <xf numFmtId="0" fontId="4" fillId="43" borderId="5" applyNumberFormat="0" applyFont="0" applyAlignment="0"/>
    <xf numFmtId="0" fontId="4" fillId="43" borderId="5" applyNumberFormat="0" applyFont="0" applyAlignment="0"/>
    <xf numFmtId="0" fontId="4" fillId="43" borderId="5" applyNumberFormat="0" applyFont="0" applyAlignment="0"/>
    <xf numFmtId="0" fontId="4" fillId="43" borderId="5" applyNumberFormat="0" applyFont="0" applyAlignment="0"/>
    <xf numFmtId="0" fontId="4" fillId="43" borderId="5" applyNumberFormat="0" applyFont="0" applyAlignment="0"/>
    <xf numFmtId="0" fontId="4" fillId="43" borderId="5" applyNumberFormat="0" applyFont="0" applyAlignment="0"/>
    <xf numFmtId="0" fontId="23" fillId="0" borderId="12" applyNumberFormat="0" applyAlignment="0" applyProtection="0">
      <alignment horizontal="left"/>
    </xf>
    <xf numFmtId="0" fontId="23" fillId="0" borderId="13">
      <alignment horizontal="left"/>
    </xf>
    <xf numFmtId="0" fontId="85" fillId="0" borderId="0"/>
    <xf numFmtId="0" fontId="85" fillId="0" borderId="0"/>
    <xf numFmtId="0" fontId="85" fillId="0" borderId="0"/>
    <xf numFmtId="0" fontId="85" fillId="0" borderId="0"/>
    <xf numFmtId="0" fontId="85" fillId="0" borderId="0"/>
    <xf numFmtId="0" fontId="24" fillId="0" borderId="14" applyNumberFormat="0" applyFill="0" applyAlignment="0" applyProtection="0"/>
    <xf numFmtId="0" fontId="86" fillId="0" borderId="14" applyNumberFormat="0" applyFill="0" applyAlignment="0" applyProtection="0"/>
    <xf numFmtId="0" fontId="25" fillId="0" borderId="15" applyNumberFormat="0" applyFill="0" applyAlignment="0" applyProtection="0"/>
    <xf numFmtId="0" fontId="87" fillId="0" borderId="15" applyNumberFormat="0" applyFill="0" applyAlignment="0" applyProtection="0"/>
    <xf numFmtId="0" fontId="26" fillId="0" borderId="16" applyNumberFormat="0" applyFill="0" applyAlignment="0" applyProtection="0"/>
    <xf numFmtId="0" fontId="88" fillId="0" borderId="16" applyNumberFormat="0" applyFill="0" applyAlignment="0" applyProtection="0"/>
    <xf numFmtId="0" fontId="26" fillId="0" borderId="0" applyNumberFormat="0" applyFill="0" applyBorder="0" applyAlignment="0" applyProtection="0"/>
    <xf numFmtId="0" fontId="88" fillId="0" borderId="0" applyNumberFormat="0" applyFill="0" applyBorder="0" applyAlignment="0" applyProtection="0"/>
    <xf numFmtId="0" fontId="23" fillId="0" borderId="0" applyNumberFormat="0" applyFill="0" applyBorder="0" applyAlignment="0"/>
    <xf numFmtId="0" fontId="85" fillId="0" borderId="0" applyNumberFormat="0" applyFill="0" applyBorder="0" applyAlignment="0"/>
    <xf numFmtId="0" fontId="85" fillId="0" borderId="0" applyNumberFormat="0" applyFill="0" applyBorder="0" applyAlignment="0"/>
    <xf numFmtId="0" fontId="85" fillId="0" borderId="0" applyNumberFormat="0" applyFill="0" applyBorder="0" applyAlignment="0"/>
    <xf numFmtId="0" fontId="85" fillId="0" borderId="0" applyNumberFormat="0" applyFill="0" applyBorder="0" applyAlignment="0"/>
    <xf numFmtId="0" fontId="89" fillId="0" borderId="0" applyNumberFormat="0" applyFill="0" applyBorder="0" applyAlignment="0" applyProtection="0">
      <alignment vertical="top"/>
      <protection locked="0"/>
    </xf>
    <xf numFmtId="0" fontId="106"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77" fillId="0" borderId="0" applyNumberFormat="0" applyFill="0" applyBorder="0">
      <alignment horizontal="left"/>
    </xf>
    <xf numFmtId="0" fontId="77" fillId="0" borderId="0" applyNumberFormat="0" applyFill="0" applyBorder="0">
      <alignment horizontal="left"/>
    </xf>
    <xf numFmtId="0" fontId="77" fillId="0" borderId="0" applyNumberFormat="0" applyFill="0" applyBorder="0">
      <alignment horizontal="left"/>
    </xf>
    <xf numFmtId="0" fontId="77" fillId="0" borderId="0" applyNumberFormat="0" applyFill="0" applyBorder="0">
      <alignment horizontal="left"/>
    </xf>
    <xf numFmtId="0" fontId="77" fillId="0" borderId="0" applyNumberFormat="0" applyFill="0" applyBorder="0">
      <alignment horizontal="left"/>
    </xf>
    <xf numFmtId="10" fontId="22" fillId="40" borderId="1" applyNumberFormat="0" applyBorder="0" applyAlignment="0" applyProtection="0"/>
    <xf numFmtId="10" fontId="22" fillId="44" borderId="1" applyNumberFormat="0" applyBorder="0" applyAlignment="0" applyProtection="0"/>
    <xf numFmtId="10" fontId="22" fillId="44" borderId="1" applyNumberFormat="0" applyBorder="0" applyAlignment="0" applyProtection="0"/>
    <xf numFmtId="10" fontId="22" fillId="44" borderId="1" applyNumberFormat="0" applyBorder="0" applyAlignment="0" applyProtection="0"/>
    <xf numFmtId="0" fontId="28" fillId="4" borderId="3" applyNumberFormat="0" applyAlignment="0" applyProtection="0"/>
    <xf numFmtId="0" fontId="28" fillId="4" borderId="3" applyNumberFormat="0" applyAlignment="0" applyProtection="0"/>
    <xf numFmtId="0" fontId="28" fillId="4" borderId="3" applyNumberFormat="0" applyAlignment="0" applyProtection="0"/>
    <xf numFmtId="0" fontId="28" fillId="4" borderId="3" applyNumberFormat="0" applyAlignment="0" applyProtection="0"/>
    <xf numFmtId="0" fontId="28" fillId="4" borderId="3" applyNumberFormat="0" applyAlignment="0" applyProtection="0"/>
    <xf numFmtId="0" fontId="28" fillId="4" borderId="3" applyNumberFormat="0" applyAlignment="0" applyProtection="0"/>
    <xf numFmtId="171" fontId="29" fillId="45" borderId="0"/>
    <xf numFmtId="0" fontId="90" fillId="46" borderId="0"/>
    <xf numFmtId="0" fontId="4" fillId="0" borderId="1" applyNumberFormat="0"/>
    <xf numFmtId="0" fontId="4" fillId="0" borderId="1" applyNumberFormat="0"/>
    <xf numFmtId="0" fontId="4" fillId="0" borderId="1" applyNumberFormat="0"/>
    <xf numFmtId="0" fontId="4" fillId="0" borderId="1" applyNumberFormat="0"/>
    <xf numFmtId="0" fontId="4" fillId="0" borderId="1" applyNumberFormat="0"/>
    <xf numFmtId="0" fontId="4" fillId="0" borderId="1" applyNumberFormat="0"/>
    <xf numFmtId="0" fontId="4" fillId="0" borderId="17" applyNumberFormat="0" applyFont="0" applyFill="0" applyAlignment="0"/>
    <xf numFmtId="0" fontId="30" fillId="0" borderId="18" applyNumberFormat="0" applyFill="0" applyAlignment="0" applyProtection="0"/>
    <xf numFmtId="0" fontId="91" fillId="0" borderId="18" applyNumberFormat="0" applyFill="0" applyAlignment="0" applyProtection="0"/>
    <xf numFmtId="171" fontId="31" fillId="47" borderId="0"/>
    <xf numFmtId="0" fontId="23" fillId="0" borderId="1">
      <alignment horizontal="center" vertical="center"/>
    </xf>
    <xf numFmtId="174" fontId="5" fillId="0" borderId="0" applyFont="0" applyFill="0" applyBorder="0" applyAlignment="0" applyProtection="0"/>
    <xf numFmtId="176" fontId="5" fillId="0" borderId="0" applyFont="0" applyFill="0" applyBorder="0" applyAlignment="0" applyProtection="0"/>
    <xf numFmtId="173" fontId="5" fillId="0" borderId="0" applyFont="0" applyFill="0" applyBorder="0" applyAlignment="0" applyProtection="0"/>
    <xf numFmtId="175" fontId="5" fillId="0" borderId="0" applyFont="0" applyFill="0" applyBorder="0" applyAlignment="0" applyProtection="0"/>
    <xf numFmtId="0" fontId="32" fillId="13" borderId="0" applyNumberFormat="0" applyBorder="0" applyAlignment="0" applyProtection="0"/>
    <xf numFmtId="0" fontId="92" fillId="13" borderId="0" applyNumberFormat="0" applyBorder="0" applyAlignment="0" applyProtection="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169" fontId="34" fillId="0" borderId="0"/>
    <xf numFmtId="169" fontId="34" fillId="0" borderId="0"/>
    <xf numFmtId="169" fontId="34" fillId="0" borderId="0"/>
    <xf numFmtId="169" fontId="34" fillId="0" borderId="0"/>
    <xf numFmtId="169" fontId="34" fillId="0" borderId="0"/>
    <xf numFmtId="169" fontId="34" fillId="0" borderId="0"/>
    <xf numFmtId="169" fontId="34" fillId="0" borderId="0"/>
    <xf numFmtId="169" fontId="34" fillId="0" borderId="0"/>
    <xf numFmtId="169" fontId="34" fillId="0" borderId="0"/>
    <xf numFmtId="169" fontId="34" fillId="0" borderId="0"/>
    <xf numFmtId="169" fontId="34" fillId="0" borderId="0"/>
    <xf numFmtId="169" fontId="34" fillId="0" borderId="0"/>
    <xf numFmtId="169" fontId="34" fillId="0" borderId="0"/>
    <xf numFmtId="185" fontId="4" fillId="0" borderId="0"/>
    <xf numFmtId="0" fontId="29" fillId="0" borderId="0"/>
    <xf numFmtId="0" fontId="29" fillId="0" borderId="0"/>
    <xf numFmtId="0" fontId="29" fillId="0" borderId="0"/>
    <xf numFmtId="0" fontId="29" fillId="0" borderId="0"/>
    <xf numFmtId="0" fontId="4" fillId="0" borderId="0"/>
    <xf numFmtId="0" fontId="4" fillId="0" borderId="0"/>
    <xf numFmtId="0" fontId="4" fillId="0" borderId="0"/>
    <xf numFmtId="0" fontId="4" fillId="0" borderId="0"/>
    <xf numFmtId="0" fontId="4" fillId="0" borderId="0"/>
    <xf numFmtId="0" fontId="4" fillId="0" borderId="0"/>
    <xf numFmtId="0" fontId="62" fillId="0" borderId="0"/>
    <xf numFmtId="0" fontId="4" fillId="0" borderId="0"/>
    <xf numFmtId="0" fontId="4" fillId="0" borderId="0"/>
    <xf numFmtId="0" fontId="6" fillId="0" borderId="0"/>
    <xf numFmtId="0" fontId="6" fillId="0" borderId="0"/>
    <xf numFmtId="0" fontId="6" fillId="0" borderId="0"/>
    <xf numFmtId="0" fontId="6" fillId="0" borderId="0"/>
    <xf numFmtId="0" fontId="6" fillId="0" borderId="0"/>
    <xf numFmtId="0" fontId="6" fillId="0" borderId="0"/>
    <xf numFmtId="0" fontId="62" fillId="0" borderId="0"/>
    <xf numFmtId="0" fontId="62" fillId="0" borderId="0"/>
    <xf numFmtId="0" fontId="4" fillId="0" borderId="0"/>
    <xf numFmtId="0" fontId="6" fillId="0" borderId="0"/>
    <xf numFmtId="0" fontId="6" fillId="0" borderId="0"/>
    <xf numFmtId="0" fontId="6" fillId="0" borderId="0"/>
    <xf numFmtId="0" fontId="6" fillId="0" borderId="0"/>
    <xf numFmtId="0" fontId="6" fillId="0" borderId="0"/>
    <xf numFmtId="0" fontId="6" fillId="0" borderId="0"/>
    <xf numFmtId="0" fontId="62" fillId="0" borderId="0"/>
    <xf numFmtId="0" fontId="62" fillId="0" borderId="0"/>
    <xf numFmtId="0" fontId="93" fillId="0" borderId="0"/>
    <xf numFmtId="0" fontId="4" fillId="0" borderId="0"/>
    <xf numFmtId="0" fontId="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 fillId="0" borderId="0"/>
    <xf numFmtId="0" fontId="4" fillId="0" borderId="0"/>
    <xf numFmtId="0" fontId="4" fillId="0" borderId="0"/>
    <xf numFmtId="0" fontId="107" fillId="0" borderId="0"/>
    <xf numFmtId="0" fontId="5" fillId="0" borderId="0"/>
    <xf numFmtId="0" fontId="93" fillId="0" borderId="0"/>
    <xf numFmtId="0" fontId="93" fillId="0" borderId="0"/>
    <xf numFmtId="0" fontId="93" fillId="0" borderId="0"/>
    <xf numFmtId="0" fontId="93" fillId="0" borderId="0"/>
    <xf numFmtId="0" fontId="93" fillId="0" borderId="0"/>
    <xf numFmtId="0" fontId="93" fillId="0" borderId="0"/>
    <xf numFmtId="0" fontId="93" fillId="0" borderId="0"/>
    <xf numFmtId="0" fontId="93" fillId="0" borderId="0"/>
    <xf numFmtId="0" fontId="93" fillId="0" borderId="0"/>
    <xf numFmtId="0" fontId="93"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3" fillId="0" borderId="0"/>
    <xf numFmtId="0" fontId="4" fillId="0" borderId="0"/>
    <xf numFmtId="0" fontId="4" fillId="0" borderId="0"/>
    <xf numFmtId="0" fontId="4" fillId="0" borderId="0"/>
    <xf numFmtId="0" fontId="4" fillId="0" borderId="0"/>
    <xf numFmtId="0" fontId="93" fillId="0" borderId="0"/>
    <xf numFmtId="0" fontId="93" fillId="0" borderId="0"/>
    <xf numFmtId="192" fontId="4" fillId="0" borderId="0"/>
    <xf numFmtId="0" fontId="4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0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3"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6" fillId="0" borderId="0"/>
    <xf numFmtId="0" fontId="6" fillId="0" borderId="0"/>
    <xf numFmtId="0" fontId="6" fillId="0" borderId="0"/>
    <xf numFmtId="0" fontId="6" fillId="0" borderId="0"/>
    <xf numFmtId="0" fontId="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 fillId="0" borderId="0"/>
    <xf numFmtId="0" fontId="6" fillId="0" borderId="0"/>
    <xf numFmtId="0" fontId="6" fillId="0" borderId="0"/>
    <xf numFmtId="0" fontId="6" fillId="0" borderId="0"/>
    <xf numFmtId="0" fontId="6" fillId="0" borderId="0"/>
    <xf numFmtId="0" fontId="4" fillId="0" borderId="0"/>
    <xf numFmtId="0" fontId="4" fillId="0" borderId="0"/>
    <xf numFmtId="0" fontId="4" fillId="0" borderId="0"/>
    <xf numFmtId="0" fontId="4" fillId="0" borderId="0"/>
    <xf numFmtId="0" fontId="4" fillId="0" borderId="0"/>
    <xf numFmtId="0" fontId="62" fillId="0" borderId="0"/>
    <xf numFmtId="0" fontId="62" fillId="0" borderId="0"/>
    <xf numFmtId="0" fontId="62" fillId="0" borderId="0"/>
    <xf numFmtId="0" fontId="62"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6" fillId="0" borderId="0"/>
    <xf numFmtId="0" fontId="6" fillId="0" borderId="0"/>
    <xf numFmtId="0" fontId="6" fillId="0" borderId="0"/>
    <xf numFmtId="0" fontId="6" fillId="0" borderId="0"/>
    <xf numFmtId="0" fontId="62" fillId="0" borderId="0"/>
    <xf numFmtId="0" fontId="62" fillId="0" borderId="0"/>
    <xf numFmtId="0" fontId="62" fillId="0" borderId="0"/>
    <xf numFmtId="0" fontId="62" fillId="0" borderId="0"/>
    <xf numFmtId="0" fontId="6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2" fillId="0" borderId="0"/>
    <xf numFmtId="0" fontId="62" fillId="0" borderId="0"/>
    <xf numFmtId="0" fontId="62" fillId="0" borderId="0"/>
    <xf numFmtId="0" fontId="62" fillId="0" borderId="0"/>
    <xf numFmtId="0" fontId="6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2" fillId="0" borderId="0"/>
    <xf numFmtId="0" fontId="62" fillId="0" borderId="0"/>
    <xf numFmtId="0" fontId="62" fillId="0" borderId="0"/>
    <xf numFmtId="0" fontId="62" fillId="0" borderId="0"/>
    <xf numFmtId="0" fontId="62" fillId="0" borderId="0"/>
    <xf numFmtId="0" fontId="6"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2" fillId="0" borderId="0"/>
    <xf numFmtId="0" fontId="6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3" fillId="0" borderId="0"/>
    <xf numFmtId="0" fontId="93" fillId="0" borderId="0"/>
    <xf numFmtId="0" fontId="93"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04" fillId="0" borderId="0"/>
    <xf numFmtId="0" fontId="4" fillId="0" borderId="0"/>
    <xf numFmtId="0" fontId="5" fillId="0" borderId="0">
      <alignment vertical="center"/>
    </xf>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5"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6"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6"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166" fontId="5" fillId="0" borderId="0" applyFont="0" applyFill="0" applyBorder="0" applyAlignment="0" applyProtection="0"/>
    <xf numFmtId="167" fontId="5" fillId="0" borderId="0" applyFont="0" applyFill="0" applyBorder="0" applyAlignment="0" applyProtection="0"/>
    <xf numFmtId="0" fontId="84" fillId="48" borderId="20" applyNumberFormat="0"/>
    <xf numFmtId="0" fontId="84" fillId="48" borderId="20" applyNumberFormat="0"/>
    <xf numFmtId="0" fontId="84" fillId="48" borderId="20" applyNumberFormat="0"/>
    <xf numFmtId="0" fontId="84" fillId="48" borderId="20" applyNumberFormat="0"/>
    <xf numFmtId="0" fontId="84" fillId="48" borderId="20" applyNumberFormat="0"/>
    <xf numFmtId="0" fontId="35" fillId="11" borderId="21" applyNumberFormat="0" applyAlignment="0" applyProtection="0"/>
    <xf numFmtId="0" fontId="94" fillId="11" borderId="21" applyNumberFormat="0" applyAlignment="0" applyProtection="0"/>
    <xf numFmtId="14" fontId="10" fillId="0" borderId="0">
      <alignment horizontal="center" vertical="top"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9" fontId="1" fillId="0" borderId="0" applyFont="0" applyFill="0" applyBorder="0" applyAlignment="0" applyProtection="0"/>
    <xf numFmtId="193" fontId="4" fillId="0" borderId="0" applyFont="0" applyFill="0" applyBorder="0" applyAlignment="0" applyProtection="0"/>
    <xf numFmtId="10" fontId="5"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5"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5"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95" fillId="0" borderId="0" applyFont="0" applyFill="0" applyBorder="0" applyAlignment="0" applyProtection="0"/>
    <xf numFmtId="9" fontId="5"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6" fillId="0" borderId="0" applyFont="0" applyFill="0" applyBorder="0" applyAlignment="0" applyProtection="0"/>
    <xf numFmtId="9" fontId="5" fillId="0" borderId="0" applyFont="0" applyFill="0" applyBorder="0" applyAlignment="0" applyProtection="0"/>
    <xf numFmtId="9" fontId="4"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6" fillId="0" borderId="0" applyFont="0" applyFill="0" applyBorder="0" applyAlignment="0" applyProtection="0"/>
    <xf numFmtId="9" fontId="4" fillId="0" borderId="0" applyFont="0" applyFill="0" applyBorder="0" applyAlignment="0" applyProtection="0"/>
    <xf numFmtId="184" fontId="4" fillId="0" borderId="0">
      <alignment horizontal="center" vertical="center"/>
    </xf>
    <xf numFmtId="184" fontId="4" fillId="0" borderId="0">
      <alignment horizontal="center" vertical="center"/>
    </xf>
    <xf numFmtId="184" fontId="4" fillId="0" borderId="0">
      <alignment horizontal="center" vertical="center"/>
    </xf>
    <xf numFmtId="184" fontId="4" fillId="0" borderId="0">
      <alignment horizontal="center" vertical="center"/>
    </xf>
    <xf numFmtId="184" fontId="4" fillId="0" borderId="0">
      <alignment horizontal="center" vertical="center"/>
    </xf>
    <xf numFmtId="184" fontId="4" fillId="0" borderId="0">
      <alignment horizontal="center" vertical="center"/>
    </xf>
    <xf numFmtId="0" fontId="36" fillId="0" borderId="0" applyFont="0"/>
    <xf numFmtId="168" fontId="37" fillId="0" borderId="0"/>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96" fillId="49" borderId="22" applyNumberFormat="0">
      <alignment horizontal="center"/>
    </xf>
    <xf numFmtId="194" fontId="4" fillId="0" borderId="0" applyBorder="0"/>
    <xf numFmtId="194" fontId="4" fillId="0" borderId="0" applyBorder="0"/>
    <xf numFmtId="194" fontId="4" fillId="0" borderId="0" applyBorder="0"/>
    <xf numFmtId="194" fontId="4" fillId="0" borderId="0" applyBorder="0"/>
    <xf numFmtId="194" fontId="4" fillId="0" borderId="0" applyBorder="0"/>
    <xf numFmtId="194" fontId="4" fillId="0" borderId="0" applyBorder="0"/>
    <xf numFmtId="170" fontId="5"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0" fontId="97" fillId="0" borderId="0" applyNumberFormat="0" applyFill="0" applyBorder="0" applyAlignment="0" applyProtection="0"/>
    <xf numFmtId="0" fontId="98" fillId="46" borderId="0"/>
    <xf numFmtId="0" fontId="98" fillId="46" borderId="0"/>
    <xf numFmtId="0" fontId="98" fillId="46" borderId="0"/>
    <xf numFmtId="0" fontId="98" fillId="46" borderId="0"/>
    <xf numFmtId="0" fontId="98" fillId="46" borderId="0"/>
    <xf numFmtId="0" fontId="98" fillId="46" borderId="0"/>
    <xf numFmtId="0" fontId="98" fillId="46" borderId="0"/>
    <xf numFmtId="0" fontId="98" fillId="46" borderId="0"/>
    <xf numFmtId="0" fontId="98" fillId="46" borderId="0"/>
    <xf numFmtId="0" fontId="99" fillId="46" borderId="0"/>
    <xf numFmtId="0" fontId="99" fillId="46" borderId="0"/>
    <xf numFmtId="0" fontId="99" fillId="46" borderId="0"/>
    <xf numFmtId="0" fontId="99" fillId="46" borderId="0"/>
    <xf numFmtId="0" fontId="99" fillId="46" borderId="0"/>
    <xf numFmtId="0" fontId="99" fillId="46" borderId="0"/>
    <xf numFmtId="0" fontId="99" fillId="46" borderId="0"/>
    <xf numFmtId="0" fontId="99" fillId="46" borderId="0"/>
    <xf numFmtId="0" fontId="99" fillId="46" borderId="0"/>
    <xf numFmtId="0" fontId="100" fillId="46" borderId="0"/>
    <xf numFmtId="0" fontId="100" fillId="46" borderId="0"/>
    <xf numFmtId="0" fontId="100" fillId="46" borderId="0"/>
    <xf numFmtId="0" fontId="100" fillId="46" borderId="0"/>
    <xf numFmtId="0" fontId="100" fillId="46" borderId="0"/>
    <xf numFmtId="0" fontId="100" fillId="46" borderId="0"/>
    <xf numFmtId="0" fontId="100" fillId="46" borderId="0"/>
    <xf numFmtId="0" fontId="100" fillId="46" borderId="0"/>
    <xf numFmtId="0" fontId="100" fillId="46" borderId="0"/>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8"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 fillId="0" borderId="0"/>
    <xf numFmtId="0" fontId="4"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195" fontId="64" fillId="0" borderId="0">
      <protection locked="0"/>
    </xf>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40" fontId="41" fillId="0" borderId="0" applyBorder="0">
      <alignment horizontal="right"/>
    </xf>
    <xf numFmtId="0" fontId="45" fillId="50" borderId="0">
      <alignment horizontal="center" vertical="center"/>
    </xf>
    <xf numFmtId="0" fontId="45" fillId="0" borderId="17">
      <alignment horizontal="center" vertical="center" wrapText="1"/>
    </xf>
    <xf numFmtId="0" fontId="45" fillId="0" borderId="17">
      <alignment horizontal="center" vertical="center" wrapText="1"/>
    </xf>
    <xf numFmtId="0" fontId="45" fillId="0" borderId="17">
      <alignment horizontal="center" vertical="center" wrapText="1"/>
    </xf>
    <xf numFmtId="0" fontId="45" fillId="0" borderId="17">
      <alignment horizontal="center" vertical="center" wrapText="1"/>
    </xf>
    <xf numFmtId="0" fontId="45" fillId="0" borderId="17">
      <alignment horizontal="center" vertical="center" wrapText="1"/>
    </xf>
    <xf numFmtId="0" fontId="101" fillId="51" borderId="0" applyNumberFormat="0">
      <alignment horizontal="center" vertical="center" wrapText="1"/>
    </xf>
    <xf numFmtId="0" fontId="77" fillId="43" borderId="5">
      <alignment horizontal="left"/>
    </xf>
    <xf numFmtId="0" fontId="42" fillId="0" borderId="0" applyNumberFormat="0" applyFill="0" applyBorder="0" applyAlignment="0" applyProtection="0"/>
    <xf numFmtId="0" fontId="42" fillId="0" borderId="0" applyNumberFormat="0" applyFill="0" applyBorder="0" applyAlignment="0" applyProtection="0"/>
    <xf numFmtId="0" fontId="43" fillId="0" borderId="23" applyNumberFormat="0" applyFill="0" applyAlignment="0" applyProtection="0"/>
    <xf numFmtId="0" fontId="102" fillId="0" borderId="23" applyNumberFormat="0" applyFill="0" applyAlignment="0" applyProtection="0"/>
    <xf numFmtId="0" fontId="77" fillId="0" borderId="0" applyNumberFormat="0"/>
    <xf numFmtId="0" fontId="77" fillId="0" borderId="0" applyNumberFormat="0"/>
    <xf numFmtId="0" fontId="77" fillId="0" borderId="0" applyNumberFormat="0"/>
    <xf numFmtId="0" fontId="77" fillId="0" borderId="0" applyNumberFormat="0"/>
    <xf numFmtId="0" fontId="77" fillId="0" borderId="0" applyNumberFormat="0"/>
    <xf numFmtId="0" fontId="93" fillId="0" borderId="24"/>
    <xf numFmtId="0" fontId="23" fillId="0" borderId="1" applyFont="0" applyAlignment="0">
      <alignment horizontal="center" vertical="center" wrapText="1"/>
    </xf>
    <xf numFmtId="0" fontId="23" fillId="0" borderId="1" applyFont="0" applyAlignment="0">
      <alignment horizontal="center" vertical="center" wrapText="1"/>
    </xf>
    <xf numFmtId="0" fontId="23" fillId="0" borderId="1" applyFont="0" applyAlignment="0">
      <alignment horizontal="center" vertical="center" wrapText="1"/>
    </xf>
    <xf numFmtId="0" fontId="23" fillId="0" borderId="1" applyFont="0" applyAlignment="0">
      <alignment horizontal="center" vertical="center" wrapText="1"/>
    </xf>
    <xf numFmtId="0" fontId="4" fillId="0" borderId="25">
      <alignment horizontal="center"/>
    </xf>
    <xf numFmtId="0" fontId="29" fillId="0" borderId="0"/>
    <xf numFmtId="0" fontId="44" fillId="0" borderId="0" applyNumberFormat="0" applyFill="0" applyBorder="0" applyAlignment="0" applyProtection="0"/>
    <xf numFmtId="0" fontId="20" fillId="0" borderId="0" applyNumberFormat="0" applyFill="0" applyBorder="0" applyAlignment="0" applyProtection="0"/>
    <xf numFmtId="0" fontId="103" fillId="52" borderId="26">
      <alignment horizontal="center"/>
    </xf>
    <xf numFmtId="0" fontId="4" fillId="0" borderId="0"/>
    <xf numFmtId="165" fontId="104" fillId="0" borderId="0" applyFont="0" applyFill="0" applyBorder="0" applyAlignment="0" applyProtection="0"/>
    <xf numFmtId="9" fontId="104" fillId="0" borderId="0" applyFont="0" applyFill="0" applyBorder="0" applyAlignment="0" applyProtection="0"/>
    <xf numFmtId="165" fontId="104" fillId="0" borderId="0" applyFont="0" applyFill="0" applyBorder="0" applyAlignment="0" applyProtection="0"/>
    <xf numFmtId="9" fontId="104" fillId="0" borderId="0" applyFont="0" applyFill="0" applyBorder="0" applyAlignment="0" applyProtection="0"/>
    <xf numFmtId="0" fontId="104" fillId="0" borderId="0"/>
    <xf numFmtId="0" fontId="133" fillId="0" borderId="0" applyNumberFormat="0" applyFill="0" applyBorder="0" applyAlignment="0" applyProtection="0"/>
    <xf numFmtId="198" fontId="104" fillId="0" borderId="0" applyFont="0" applyFill="0" applyBorder="0" applyProtection="0">
      <alignment vertical="top"/>
    </xf>
    <xf numFmtId="165" fontId="4" fillId="0" borderId="0" applyFont="0" applyFill="0" applyBorder="0" applyAlignment="0" applyProtection="0"/>
    <xf numFmtId="0" fontId="131" fillId="0" borderId="0" applyNumberFormat="0" applyFill="0" applyBorder="0" applyAlignment="0" applyProtection="0"/>
    <xf numFmtId="0" fontId="4" fillId="0" borderId="0"/>
    <xf numFmtId="165" fontId="4" fillId="0" borderId="0" applyFont="0" applyFill="0" applyBorder="0" applyAlignment="0" applyProtection="0"/>
    <xf numFmtId="0" fontId="137" fillId="0" borderId="0" applyNumberFormat="0" applyFill="0" applyBorder="0" applyAlignment="0" applyProtection="0">
      <alignment vertical="top"/>
      <protection locked="0"/>
    </xf>
    <xf numFmtId="165" fontId="4" fillId="0" borderId="0" applyFont="0" applyFill="0" applyBorder="0" applyAlignment="0" applyProtection="0"/>
    <xf numFmtId="0" fontId="4" fillId="0" borderId="0"/>
    <xf numFmtId="9" fontId="4" fillId="0" borderId="0" applyFont="0" applyFill="0" applyBorder="0" applyAlignment="0" applyProtection="0"/>
    <xf numFmtId="165" fontId="4" fillId="0" borderId="0" applyFont="0" applyFill="0" applyBorder="0" applyAlignment="0" applyProtection="0"/>
    <xf numFmtId="0" fontId="4" fillId="0" borderId="0"/>
    <xf numFmtId="9" fontId="4" fillId="0" borderId="0" applyFont="0" applyFill="0" applyBorder="0" applyAlignment="0" applyProtection="0"/>
    <xf numFmtId="165" fontId="4" fillId="0" borderId="0" applyFont="0" applyFill="0" applyBorder="0" applyAlignment="0" applyProtection="0"/>
    <xf numFmtId="0" fontId="4" fillId="0" borderId="0"/>
    <xf numFmtId="9" fontId="4" fillId="0" borderId="0" applyFont="0" applyFill="0" applyBorder="0" applyAlignment="0" applyProtection="0"/>
    <xf numFmtId="9" fontId="4" fillId="0" borderId="0" applyFont="0" applyFill="0" applyBorder="0" applyAlignment="0" applyProtection="0"/>
  </cellStyleXfs>
  <cellXfs count="559">
    <xf numFmtId="0" fontId="0" fillId="0" borderId="0" xfId="0"/>
    <xf numFmtId="0" fontId="3" fillId="0" borderId="0" xfId="0" applyFont="1"/>
    <xf numFmtId="10" fontId="0" fillId="0" borderId="0" xfId="3533" applyNumberFormat="1" applyFont="1"/>
    <xf numFmtId="182" fontId="4" fillId="0" borderId="0" xfId="3430" applyNumberFormat="1"/>
    <xf numFmtId="2" fontId="0" fillId="0" borderId="1" xfId="0" applyNumberFormat="1" applyBorder="1"/>
    <xf numFmtId="0" fontId="0" fillId="0" borderId="1" xfId="0" applyBorder="1" applyAlignment="1">
      <alignment horizontal="center" vertical="center"/>
    </xf>
    <xf numFmtId="0" fontId="0" fillId="0" borderId="1" xfId="0" applyBorder="1"/>
    <xf numFmtId="2" fontId="45" fillId="0" borderId="27" xfId="3445" applyNumberFormat="1" applyFont="1" applyBorder="1" applyAlignment="1">
      <alignment horizontal="center" vertical="center" wrapText="1"/>
    </xf>
    <xf numFmtId="2" fontId="45" fillId="0" borderId="28" xfId="3445" applyNumberFormat="1" applyFont="1" applyBorder="1" applyAlignment="1">
      <alignment horizontal="center" vertical="center" wrapText="1"/>
    </xf>
    <xf numFmtId="2" fontId="45" fillId="0" borderId="29" xfId="3445" applyNumberFormat="1" applyFont="1" applyBorder="1" applyAlignment="1">
      <alignment horizontal="center" vertical="center" wrapText="1"/>
    </xf>
    <xf numFmtId="10" fontId="0" fillId="0" borderId="1" xfId="3533" applyNumberFormat="1" applyFont="1" applyBorder="1"/>
    <xf numFmtId="9" fontId="0" fillId="0" borderId="0" xfId="0" applyNumberFormat="1"/>
    <xf numFmtId="0" fontId="2" fillId="0" borderId="1" xfId="0" applyFont="1" applyBorder="1"/>
    <xf numFmtId="10" fontId="2" fillId="0" borderId="1" xfId="3533" applyNumberFormat="1" applyFont="1" applyBorder="1"/>
    <xf numFmtId="1" fontId="0" fillId="0" borderId="1" xfId="0" applyNumberFormat="1" applyBorder="1"/>
    <xf numFmtId="0" fontId="0" fillId="0" borderId="30" xfId="0" applyBorder="1"/>
    <xf numFmtId="0" fontId="0" fillId="0" borderId="0" xfId="0" applyAlignment="1">
      <alignment horizontal="center"/>
    </xf>
    <xf numFmtId="183" fontId="1" fillId="0" borderId="0" xfId="2358" applyNumberFormat="1"/>
    <xf numFmtId="183" fontId="0" fillId="0" borderId="0" xfId="2358" applyNumberFormat="1" applyFont="1"/>
    <xf numFmtId="0" fontId="45" fillId="0" borderId="0" xfId="0" applyFont="1"/>
    <xf numFmtId="0" fontId="45" fillId="0" borderId="0" xfId="0" applyFont="1" applyAlignment="1">
      <alignment wrapText="1"/>
    </xf>
    <xf numFmtId="0" fontId="5" fillId="0" borderId="1" xfId="0" applyFont="1" applyBorder="1" applyProtection="1">
      <protection locked="0"/>
    </xf>
    <xf numFmtId="0" fontId="45" fillId="0" borderId="31" xfId="0" applyFont="1" applyBorder="1" applyProtection="1">
      <protection locked="0"/>
    </xf>
    <xf numFmtId="183" fontId="47" fillId="0" borderId="1" xfId="2358" applyNumberFormat="1" applyFont="1" applyFill="1" applyBorder="1"/>
    <xf numFmtId="183" fontId="1" fillId="0" borderId="0" xfId="2358" applyNumberFormat="1" applyFill="1" applyBorder="1"/>
    <xf numFmtId="183" fontId="0" fillId="0" borderId="0" xfId="0" applyNumberFormat="1"/>
    <xf numFmtId="0" fontId="5" fillId="0" borderId="32" xfId="0" applyFont="1" applyBorder="1" applyProtection="1">
      <protection locked="0"/>
    </xf>
    <xf numFmtId="0" fontId="0" fillId="0" borderId="33" xfId="0" applyBorder="1"/>
    <xf numFmtId="0" fontId="5" fillId="0" borderId="34" xfId="0" applyFont="1" applyBorder="1" applyProtection="1">
      <protection locked="0"/>
    </xf>
    <xf numFmtId="165" fontId="0" fillId="0" borderId="1" xfId="2358" applyFont="1" applyBorder="1"/>
    <xf numFmtId="0" fontId="50" fillId="0" borderId="35" xfId="3260" applyFont="1" applyBorder="1"/>
    <xf numFmtId="1" fontId="22" fillId="0" borderId="36" xfId="3260" applyNumberFormat="1" applyFont="1" applyBorder="1" applyAlignment="1">
      <alignment horizontal="center"/>
    </xf>
    <xf numFmtId="1" fontId="50" fillId="0" borderId="1" xfId="3260" applyNumberFormat="1" applyFont="1" applyBorder="1" applyAlignment="1">
      <alignment horizontal="center"/>
    </xf>
    <xf numFmtId="1" fontId="50" fillId="0" borderId="32" xfId="3445" applyNumberFormat="1" applyFont="1" applyBorder="1" applyAlignment="1">
      <alignment horizontal="center" vertical="center"/>
    </xf>
    <xf numFmtId="1" fontId="50" fillId="0" borderId="32" xfId="3260" applyNumberFormat="1" applyFont="1" applyBorder="1" applyAlignment="1">
      <alignment horizontal="center"/>
    </xf>
    <xf numFmtId="1" fontId="50" fillId="0" borderId="1" xfId="3260" applyNumberFormat="1" applyFont="1" applyBorder="1" applyAlignment="1" applyProtection="1">
      <alignment horizontal="center"/>
      <protection locked="0"/>
    </xf>
    <xf numFmtId="1" fontId="50" fillId="0" borderId="32" xfId="3260" applyNumberFormat="1" applyFont="1" applyBorder="1" applyAlignment="1" applyProtection="1">
      <alignment horizontal="center"/>
      <protection locked="0"/>
    </xf>
    <xf numFmtId="1" fontId="22" fillId="0" borderId="32" xfId="3445" applyNumberFormat="1" applyFont="1" applyBorder="1" applyAlignment="1">
      <alignment horizontal="center" vertical="center"/>
    </xf>
    <xf numFmtId="0" fontId="50" fillId="0" borderId="37" xfId="3260" applyFont="1" applyBorder="1"/>
    <xf numFmtId="0" fontId="50" fillId="0" borderId="38" xfId="3260" applyFont="1" applyBorder="1"/>
    <xf numFmtId="0" fontId="22" fillId="0" borderId="35" xfId="3260" applyFont="1" applyBorder="1"/>
    <xf numFmtId="1" fontId="22" fillId="0" borderId="36" xfId="3445" applyNumberFormat="1" applyFont="1" applyBorder="1" applyAlignment="1" applyProtection="1">
      <alignment horizontal="center" vertical="center"/>
      <protection locked="0"/>
    </xf>
    <xf numFmtId="1" fontId="22" fillId="0" borderId="1" xfId="3445" applyNumberFormat="1" applyFont="1" applyBorder="1" applyAlignment="1" applyProtection="1">
      <alignment horizontal="center" vertical="center"/>
      <protection locked="0"/>
    </xf>
    <xf numFmtId="1" fontId="22" fillId="0" borderId="1" xfId="3260" applyNumberFormat="1" applyFont="1" applyBorder="1" applyAlignment="1" applyProtection="1">
      <alignment horizontal="center"/>
      <protection locked="0"/>
    </xf>
    <xf numFmtId="1" fontId="22" fillId="0" borderId="36" xfId="3260" applyNumberFormat="1" applyFont="1" applyBorder="1" applyAlignment="1" applyProtection="1">
      <alignment horizontal="center"/>
      <protection locked="0"/>
    </xf>
    <xf numFmtId="1" fontId="22" fillId="0" borderId="1" xfId="3445" applyNumberFormat="1" applyFont="1" applyBorder="1" applyAlignment="1">
      <alignment horizontal="center" vertical="center"/>
    </xf>
    <xf numFmtId="0" fontId="51" fillId="0" borderId="0" xfId="0" applyFont="1"/>
    <xf numFmtId="0" fontId="49" fillId="0" borderId="0" xfId="3260" applyFont="1" applyAlignment="1">
      <alignment horizontal="left"/>
    </xf>
    <xf numFmtId="0" fontId="56" fillId="0" borderId="0" xfId="3260" applyFont="1" applyAlignment="1">
      <alignment horizontal="centerContinuous"/>
    </xf>
    <xf numFmtId="0" fontId="50" fillId="0" borderId="0" xfId="3260" applyFont="1"/>
    <xf numFmtId="0" fontId="22" fillId="0" borderId="0" xfId="3260" applyFont="1"/>
    <xf numFmtId="1" fontId="50" fillId="0" borderId="33" xfId="3260" applyNumberFormat="1" applyFont="1" applyBorder="1" applyAlignment="1">
      <alignment horizontal="center"/>
    </xf>
    <xf numFmtId="1" fontId="50" fillId="0" borderId="34" xfId="3260" applyNumberFormat="1" applyFont="1" applyBorder="1" applyAlignment="1">
      <alignment horizontal="center"/>
    </xf>
    <xf numFmtId="1" fontId="50" fillId="0" borderId="39" xfId="3260" applyNumberFormat="1" applyFont="1" applyBorder="1" applyAlignment="1">
      <alignment horizontal="center"/>
    </xf>
    <xf numFmtId="1" fontId="50" fillId="0" borderId="31" xfId="3260" applyNumberFormat="1" applyFont="1" applyBorder="1" applyAlignment="1">
      <alignment horizontal="center"/>
    </xf>
    <xf numFmtId="1" fontId="50" fillId="0" borderId="40" xfId="3260" applyNumberFormat="1" applyFont="1" applyBorder="1" applyAlignment="1">
      <alignment horizontal="center"/>
    </xf>
    <xf numFmtId="1" fontId="22" fillId="0" borderId="36" xfId="3445" applyNumberFormat="1" applyFont="1" applyBorder="1" applyAlignment="1">
      <alignment horizontal="center" vertical="center"/>
    </xf>
    <xf numFmtId="1" fontId="22" fillId="0" borderId="41" xfId="3445" applyNumberFormat="1" applyFont="1" applyBorder="1" applyAlignment="1" applyProtection="1">
      <alignment horizontal="center" vertical="center"/>
      <protection locked="0"/>
    </xf>
    <xf numFmtId="1" fontId="22" fillId="0" borderId="30" xfId="3445" applyNumberFormat="1" applyFont="1" applyBorder="1" applyAlignment="1">
      <alignment horizontal="center" vertical="center"/>
    </xf>
    <xf numFmtId="1" fontId="22" fillId="0" borderId="42" xfId="3445" applyNumberFormat="1" applyFont="1" applyBorder="1" applyAlignment="1">
      <alignment horizontal="center" vertical="center"/>
    </xf>
    <xf numFmtId="1" fontId="22" fillId="0" borderId="41" xfId="3445" applyNumberFormat="1" applyFont="1" applyBorder="1" applyAlignment="1">
      <alignment horizontal="center" vertical="center"/>
    </xf>
    <xf numFmtId="2" fontId="53" fillId="0" borderId="0" xfId="0" applyNumberFormat="1" applyFont="1" applyAlignment="1">
      <alignment horizontal="left" vertical="center" wrapText="1"/>
    </xf>
    <xf numFmtId="2" fontId="0" fillId="0" borderId="0" xfId="0" applyNumberFormat="1"/>
    <xf numFmtId="10" fontId="0" fillId="0" borderId="1" xfId="0" applyNumberFormat="1" applyBorder="1"/>
    <xf numFmtId="46" fontId="0" fillId="0" borderId="0" xfId="0" applyNumberFormat="1"/>
    <xf numFmtId="2" fontId="2" fillId="0" borderId="1" xfId="0" applyNumberFormat="1" applyFont="1" applyBorder="1"/>
    <xf numFmtId="182" fontId="0" fillId="0" borderId="1" xfId="0" applyNumberFormat="1" applyBorder="1"/>
    <xf numFmtId="0" fontId="0" fillId="0" borderId="1" xfId="0" applyBorder="1" applyAlignment="1">
      <alignment vertical="center"/>
    </xf>
    <xf numFmtId="0" fontId="59" fillId="0" borderId="1" xfId="0" applyFont="1" applyBorder="1"/>
    <xf numFmtId="0" fontId="60" fillId="0" borderId="1" xfId="0" applyFont="1" applyBorder="1"/>
    <xf numFmtId="0" fontId="3" fillId="53" borderId="1" xfId="0" applyFont="1" applyFill="1" applyBorder="1"/>
    <xf numFmtId="0" fontId="61" fillId="0" borderId="0" xfId="0" applyFont="1"/>
    <xf numFmtId="2" fontId="61" fillId="0" borderId="0" xfId="0" applyNumberFormat="1" applyFont="1"/>
    <xf numFmtId="0" fontId="51" fillId="0" borderId="1" xfId="0" applyFont="1" applyBorder="1"/>
    <xf numFmtId="2" fontId="52" fillId="0" borderId="0" xfId="0" applyNumberFormat="1" applyFont="1"/>
    <xf numFmtId="0" fontId="52" fillId="0" borderId="0" xfId="0" applyFont="1"/>
    <xf numFmtId="2" fontId="53" fillId="0" borderId="1" xfId="3445" applyNumberFormat="1" applyFont="1" applyBorder="1" applyAlignment="1">
      <alignment horizontal="left" vertical="center"/>
    </xf>
    <xf numFmtId="4" fontId="55" fillId="0" borderId="1" xfId="3445" applyNumberFormat="1" applyFont="1" applyBorder="1">
      <alignment vertical="center"/>
    </xf>
    <xf numFmtId="4" fontId="55" fillId="0" borderId="1" xfId="3445" applyNumberFormat="1" applyFont="1" applyBorder="1" applyAlignment="1">
      <alignment horizontal="center" vertical="center"/>
    </xf>
    <xf numFmtId="165" fontId="0" fillId="0" borderId="1" xfId="0" applyNumberFormat="1" applyBorder="1"/>
    <xf numFmtId="0" fontId="0" fillId="0" borderId="1" xfId="0" applyBorder="1" applyAlignment="1">
      <alignment horizontal="left" vertical="center" wrapText="1"/>
    </xf>
    <xf numFmtId="0" fontId="0" fillId="0" borderId="1" xfId="0" applyBorder="1" applyAlignment="1">
      <alignment wrapText="1"/>
    </xf>
    <xf numFmtId="0" fontId="0" fillId="0" borderId="1" xfId="0" applyBorder="1" applyAlignment="1">
      <alignment horizontal="center"/>
    </xf>
    <xf numFmtId="183" fontId="0" fillId="0" borderId="1" xfId="2358" applyNumberFormat="1" applyFont="1" applyBorder="1" applyAlignment="1">
      <alignment horizontal="center"/>
    </xf>
    <xf numFmtId="0" fontId="105" fillId="54" borderId="1" xfId="0" applyFont="1" applyFill="1" applyBorder="1" applyAlignment="1">
      <alignment horizontal="center"/>
    </xf>
    <xf numFmtId="0" fontId="105" fillId="54" borderId="1" xfId="0" applyFont="1" applyFill="1" applyBorder="1"/>
    <xf numFmtId="0" fontId="0" fillId="54" borderId="1" xfId="0" applyFill="1" applyBorder="1"/>
    <xf numFmtId="10" fontId="0" fillId="57" borderId="1" xfId="0" applyNumberFormat="1" applyFill="1" applyBorder="1"/>
    <xf numFmtId="0" fontId="109" fillId="0" borderId="1" xfId="0" applyFont="1" applyBorder="1"/>
    <xf numFmtId="0" fontId="109" fillId="0" borderId="1" xfId="0" applyFont="1" applyBorder="1" applyAlignment="1">
      <alignment horizontal="center"/>
    </xf>
    <xf numFmtId="10" fontId="109" fillId="0" borderId="1" xfId="3533" applyNumberFormat="1" applyFont="1" applyBorder="1"/>
    <xf numFmtId="182" fontId="0" fillId="0" borderId="1" xfId="0" applyNumberFormat="1" applyBorder="1" applyAlignment="1">
      <alignment vertical="center"/>
    </xf>
    <xf numFmtId="0" fontId="111" fillId="0" borderId="1" xfId="0" applyFont="1" applyBorder="1"/>
    <xf numFmtId="2" fontId="111" fillId="0" borderId="1" xfId="0" applyNumberFormat="1" applyFont="1" applyBorder="1" applyAlignment="1">
      <alignment horizontal="center" vertical="center"/>
    </xf>
    <xf numFmtId="9" fontId="0" fillId="0" borderId="1" xfId="3533" applyFont="1" applyFill="1" applyBorder="1" applyAlignment="1">
      <alignment horizontal="center" vertical="center"/>
    </xf>
    <xf numFmtId="0" fontId="105" fillId="54" borderId="1" xfId="0" applyFont="1" applyFill="1" applyBorder="1" applyAlignment="1">
      <alignment horizontal="left" vertical="top"/>
    </xf>
    <xf numFmtId="0" fontId="0" fillId="58" borderId="1" xfId="0" applyFill="1" applyBorder="1" applyAlignment="1">
      <alignment vertical="center"/>
    </xf>
    <xf numFmtId="0" fontId="0" fillId="0" borderId="1" xfId="0" applyBorder="1" applyAlignment="1">
      <alignment horizontal="left" vertical="top"/>
    </xf>
    <xf numFmtId="0" fontId="0" fillId="59" borderId="1" xfId="0" applyFill="1" applyBorder="1" applyAlignment="1">
      <alignment vertical="center"/>
    </xf>
    <xf numFmtId="0" fontId="0" fillId="57" borderId="1" xfId="0" applyFill="1" applyBorder="1" applyAlignment="1">
      <alignment vertical="center"/>
    </xf>
    <xf numFmtId="0" fontId="0" fillId="55" borderId="1" xfId="0" applyFill="1" applyBorder="1" applyAlignment="1">
      <alignment vertical="center"/>
    </xf>
    <xf numFmtId="0" fontId="0" fillId="0" borderId="1" xfId="0" applyBorder="1" applyAlignment="1">
      <alignment horizontal="left" vertical="top" wrapText="1"/>
    </xf>
    <xf numFmtId="9" fontId="0" fillId="0" borderId="1" xfId="0" applyNumberFormat="1" applyBorder="1" applyAlignment="1">
      <alignment horizontal="left" vertical="top"/>
    </xf>
    <xf numFmtId="9" fontId="0" fillId="0" borderId="1" xfId="0" applyNumberFormat="1" applyBorder="1" applyAlignment="1">
      <alignment horizontal="left" vertical="top" wrapText="1"/>
    </xf>
    <xf numFmtId="0" fontId="108" fillId="56" borderId="1" xfId="0" applyFont="1" applyFill="1" applyBorder="1" applyAlignment="1">
      <alignment vertical="center"/>
    </xf>
    <xf numFmtId="0" fontId="108" fillId="56" borderId="1" xfId="0" applyFont="1" applyFill="1" applyBorder="1" applyAlignment="1">
      <alignment horizontal="left" vertical="top" wrapText="1"/>
    </xf>
    <xf numFmtId="1" fontId="111" fillId="0" borderId="1" xfId="0" applyNumberFormat="1" applyFont="1" applyBorder="1"/>
    <xf numFmtId="10" fontId="0" fillId="0" borderId="1" xfId="3630" applyNumberFormat="1" applyFont="1" applyBorder="1"/>
    <xf numFmtId="2" fontId="51" fillId="0" borderId="1" xfId="0" applyNumberFormat="1" applyFont="1" applyBorder="1" applyAlignment="1">
      <alignment horizontal="center" vertical="center"/>
    </xf>
    <xf numFmtId="0" fontId="0" fillId="0" borderId="0" xfId="0" applyAlignment="1">
      <alignment wrapText="1"/>
    </xf>
    <xf numFmtId="2" fontId="0" fillId="0" borderId="1" xfId="0" applyNumberFormat="1" applyBorder="1" applyAlignment="1">
      <alignment horizontal="center" vertical="center"/>
    </xf>
    <xf numFmtId="10" fontId="0" fillId="0" borderId="1" xfId="3630" applyNumberFormat="1" applyFont="1" applyBorder="1" applyAlignment="1">
      <alignment horizontal="center" vertical="center"/>
    </xf>
    <xf numFmtId="0" fontId="2" fillId="0" borderId="1" xfId="0" applyFont="1" applyBorder="1" applyAlignment="1">
      <alignment wrapText="1"/>
    </xf>
    <xf numFmtId="0" fontId="111" fillId="0" borderId="0" xfId="0" applyFont="1"/>
    <xf numFmtId="183" fontId="0" fillId="0" borderId="1" xfId="2358" applyNumberFormat="1" applyFont="1" applyBorder="1"/>
    <xf numFmtId="0" fontId="105" fillId="0" borderId="0" xfId="0" applyFont="1" applyAlignment="1">
      <alignment horizontal="center" vertical="center"/>
    </xf>
    <xf numFmtId="0" fontId="113" fillId="0" borderId="0" xfId="0" applyFont="1"/>
    <xf numFmtId="1" fontId="0" fillId="0" borderId="0" xfId="0" applyNumberFormat="1"/>
    <xf numFmtId="182" fontId="111" fillId="0" borderId="1" xfId="0" applyNumberFormat="1" applyFont="1" applyBorder="1" applyAlignment="1">
      <alignment horizontal="center"/>
    </xf>
    <xf numFmtId="1" fontId="111" fillId="0" borderId="0" xfId="0" applyNumberFormat="1" applyFont="1"/>
    <xf numFmtId="2" fontId="114" fillId="0" borderId="44" xfId="0" applyNumberFormat="1" applyFont="1" applyBorder="1" applyAlignment="1">
      <alignment horizontal="center"/>
    </xf>
    <xf numFmtId="0" fontId="114" fillId="0" borderId="1" xfId="0" applyFont="1" applyBorder="1" applyAlignment="1">
      <alignment horizontal="center" vertical="center"/>
    </xf>
    <xf numFmtId="0" fontId="114" fillId="54" borderId="1" xfId="0" applyFont="1" applyFill="1" applyBorder="1"/>
    <xf numFmtId="0" fontId="114" fillId="0" borderId="1" xfId="0" applyFont="1" applyBorder="1"/>
    <xf numFmtId="0" fontId="116" fillId="54" borderId="1" xfId="0" applyFont="1" applyFill="1" applyBorder="1"/>
    <xf numFmtId="0" fontId="113" fillId="0" borderId="1" xfId="0" applyFont="1" applyBorder="1"/>
    <xf numFmtId="3" fontId="113" fillId="0" borderId="1" xfId="0" applyNumberFormat="1" applyFont="1" applyBorder="1"/>
    <xf numFmtId="2" fontId="114" fillId="0" borderId="0" xfId="0" applyNumberFormat="1" applyFont="1" applyAlignment="1">
      <alignment horizontal="center"/>
    </xf>
    <xf numFmtId="2" fontId="114" fillId="0" borderId="0" xfId="0" applyNumberFormat="1" applyFont="1" applyAlignment="1">
      <alignment horizontal="center" vertical="center"/>
    </xf>
    <xf numFmtId="0" fontId="113" fillId="0" borderId="0" xfId="0" applyFont="1" applyAlignment="1">
      <alignment wrapText="1"/>
    </xf>
    <xf numFmtId="0" fontId="117" fillId="54" borderId="1" xfId="0" applyFont="1" applyFill="1" applyBorder="1"/>
    <xf numFmtId="0" fontId="117" fillId="0" borderId="0" xfId="0" applyFont="1"/>
    <xf numFmtId="0" fontId="118" fillId="0" borderId="1" xfId="0" applyFont="1" applyBorder="1"/>
    <xf numFmtId="0" fontId="118" fillId="0" borderId="0" xfId="0" applyFont="1"/>
    <xf numFmtId="2" fontId="119" fillId="0" borderId="1" xfId="0" applyNumberFormat="1" applyFont="1" applyBorder="1" applyAlignment="1">
      <alignment horizontal="left" indent="1"/>
    </xf>
    <xf numFmtId="3" fontId="55" fillId="0" borderId="0" xfId="3445" applyNumberFormat="1" applyFont="1" applyAlignment="1">
      <alignment horizontal="center" vertical="center"/>
    </xf>
    <xf numFmtId="2" fontId="113" fillId="0" borderId="1" xfId="0" applyNumberFormat="1" applyFont="1" applyBorder="1"/>
    <xf numFmtId="3" fontId="118" fillId="0" borderId="0" xfId="0" applyNumberFormat="1" applyFont="1" applyAlignment="1">
      <alignment horizontal="center"/>
    </xf>
    <xf numFmtId="2" fontId="113" fillId="0" borderId="1" xfId="0" applyNumberFormat="1" applyFont="1" applyBorder="1" applyAlignment="1">
      <alignment horizontal="left"/>
    </xf>
    <xf numFmtId="3" fontId="121" fillId="0" borderId="0" xfId="3445" applyNumberFormat="1" applyFont="1" applyAlignment="1">
      <alignment horizontal="center" vertical="center"/>
    </xf>
    <xf numFmtId="2" fontId="113" fillId="0" borderId="1" xfId="0" applyNumberFormat="1" applyFont="1" applyBorder="1" applyAlignment="1">
      <alignment horizontal="left" indent="3"/>
    </xf>
    <xf numFmtId="2" fontId="113" fillId="0" borderId="1" xfId="0" applyNumberFormat="1" applyFont="1" applyBorder="1" applyAlignment="1">
      <alignment horizontal="left" indent="1"/>
    </xf>
    <xf numFmtId="3" fontId="118" fillId="0" borderId="0" xfId="0" applyNumberFormat="1" applyFont="1"/>
    <xf numFmtId="4" fontId="55" fillId="0" borderId="0" xfId="3445" applyNumberFormat="1" applyFont="1">
      <alignment vertical="center"/>
    </xf>
    <xf numFmtId="2" fontId="113" fillId="0" borderId="1" xfId="0" applyNumberFormat="1" applyFont="1" applyBorder="1" applyAlignment="1">
      <alignment horizontal="left" indent="2"/>
    </xf>
    <xf numFmtId="4" fontId="118" fillId="0" borderId="0" xfId="0" applyNumberFormat="1" applyFont="1"/>
    <xf numFmtId="2" fontId="119" fillId="0" borderId="1" xfId="0" applyNumberFormat="1" applyFont="1" applyBorder="1" applyAlignment="1">
      <alignment horizontal="left" indent="2"/>
    </xf>
    <xf numFmtId="2" fontId="120" fillId="0" borderId="1" xfId="0" applyNumberFormat="1" applyFont="1" applyBorder="1" applyAlignment="1">
      <alignment horizontal="left" indent="1"/>
    </xf>
    <xf numFmtId="165" fontId="55" fillId="0" borderId="1" xfId="0" applyNumberFormat="1" applyFont="1" applyBorder="1" applyAlignment="1">
      <alignment horizontal="center" vertical="center"/>
    </xf>
    <xf numFmtId="165" fontId="118" fillId="0" borderId="1" xfId="0" applyNumberFormat="1" applyFont="1" applyBorder="1" applyAlignment="1">
      <alignment horizontal="center" vertical="center"/>
    </xf>
    <xf numFmtId="2" fontId="118" fillId="0" borderId="1" xfId="0" applyNumberFormat="1" applyFont="1" applyBorder="1" applyAlignment="1">
      <alignment horizontal="center" vertical="center"/>
    </xf>
    <xf numFmtId="4" fontId="121" fillId="0" borderId="0" xfId="3445" applyNumberFormat="1" applyFont="1">
      <alignment vertical="center"/>
    </xf>
    <xf numFmtId="10" fontId="0" fillId="56" borderId="1" xfId="3533" applyNumberFormat="1" applyFont="1" applyFill="1" applyBorder="1"/>
    <xf numFmtId="1" fontId="122" fillId="62" borderId="1" xfId="0" applyNumberFormat="1" applyFont="1" applyFill="1" applyBorder="1" applyAlignment="1">
      <alignment horizontal="center" vertical="center" wrapText="1"/>
    </xf>
    <xf numFmtId="1" fontId="123" fillId="62" borderId="1" xfId="0" applyNumberFormat="1" applyFont="1" applyFill="1" applyBorder="1" applyAlignment="1">
      <alignment horizontal="center" vertical="center"/>
    </xf>
    <xf numFmtId="1" fontId="0" fillId="0" borderId="1" xfId="0" applyNumberFormat="1" applyBorder="1" applyAlignment="1">
      <alignment horizontal="center" vertical="center"/>
    </xf>
    <xf numFmtId="1" fontId="124" fillId="62" borderId="1" xfId="0" applyNumberFormat="1" applyFont="1" applyFill="1" applyBorder="1"/>
    <xf numFmtId="1" fontId="122" fillId="62" borderId="1" xfId="0" applyNumberFormat="1" applyFont="1" applyFill="1" applyBorder="1" applyAlignment="1">
      <alignment vertical="center" wrapText="1"/>
    </xf>
    <xf numFmtId="1" fontId="122" fillId="62" borderId="0" xfId="0" applyNumberFormat="1" applyFont="1" applyFill="1" applyAlignment="1">
      <alignment vertical="center" wrapText="1"/>
    </xf>
    <xf numFmtId="2" fontId="111" fillId="0" borderId="1" xfId="0" applyNumberFormat="1" applyFont="1" applyBorder="1"/>
    <xf numFmtId="196" fontId="111" fillId="0" borderId="1" xfId="0" applyNumberFormat="1" applyFont="1" applyBorder="1"/>
    <xf numFmtId="0" fontId="105" fillId="59" borderId="1" xfId="0" applyFont="1" applyFill="1" applyBorder="1"/>
    <xf numFmtId="0" fontId="125" fillId="59" borderId="1" xfId="0" applyFont="1" applyFill="1" applyBorder="1"/>
    <xf numFmtId="0" fontId="125" fillId="61" borderId="1" xfId="0" applyFont="1" applyFill="1" applyBorder="1" applyAlignment="1">
      <alignment horizontal="center" vertical="center" wrapText="1"/>
    </xf>
    <xf numFmtId="0" fontId="125" fillId="0" borderId="1" xfId="0" applyFont="1" applyBorder="1"/>
    <xf numFmtId="1" fontId="125" fillId="0" borderId="1" xfId="0" applyNumberFormat="1" applyFont="1" applyBorder="1"/>
    <xf numFmtId="0" fontId="111" fillId="56" borderId="1" xfId="0" applyFont="1" applyFill="1" applyBorder="1"/>
    <xf numFmtId="1" fontId="111" fillId="56" borderId="1" xfId="0" applyNumberFormat="1" applyFont="1" applyFill="1" applyBorder="1"/>
    <xf numFmtId="0" fontId="105" fillId="64" borderId="1" xfId="0" applyFont="1" applyFill="1" applyBorder="1" applyAlignment="1">
      <alignment horizontal="center" vertical="center" wrapText="1"/>
    </xf>
    <xf numFmtId="0" fontId="0" fillId="0" borderId="30" xfId="0" applyBorder="1" applyAlignment="1">
      <alignment wrapText="1"/>
    </xf>
    <xf numFmtId="0" fontId="105" fillId="64" borderId="1" xfId="0" applyFont="1" applyFill="1" applyBorder="1" applyAlignment="1">
      <alignment horizontal="center" vertical="center"/>
    </xf>
    <xf numFmtId="0" fontId="127" fillId="64" borderId="1" xfId="0" applyFont="1" applyFill="1" applyBorder="1" applyAlignment="1">
      <alignment horizontal="center" vertical="center" wrapText="1"/>
    </xf>
    <xf numFmtId="0" fontId="105" fillId="54" borderId="1" xfId="3214" applyFont="1" applyFill="1" applyBorder="1" applyAlignment="1">
      <alignment horizontal="center" vertical="center"/>
    </xf>
    <xf numFmtId="0" fontId="105" fillId="54" borderId="1" xfId="3214" applyFont="1" applyFill="1" applyBorder="1" applyAlignment="1">
      <alignment horizontal="center" vertical="center" wrapText="1"/>
    </xf>
    <xf numFmtId="0" fontId="110" fillId="54" borderId="1" xfId="3214" applyFont="1" applyFill="1" applyBorder="1" applyAlignment="1">
      <alignment horizontal="center" vertical="center" wrapText="1"/>
    </xf>
    <xf numFmtId="0" fontId="105" fillId="64" borderId="1" xfId="3214" applyFont="1" applyFill="1" applyBorder="1" applyAlignment="1">
      <alignment horizontal="center" vertical="center"/>
    </xf>
    <xf numFmtId="0" fontId="105" fillId="64" borderId="1" xfId="3214" applyFont="1" applyFill="1" applyBorder="1" applyAlignment="1">
      <alignment horizontal="center" vertical="center" wrapText="1"/>
    </xf>
    <xf numFmtId="0" fontId="110" fillId="64" borderId="1" xfId="3214" applyFont="1" applyFill="1" applyBorder="1" applyAlignment="1">
      <alignment horizontal="center" vertical="center" wrapText="1"/>
    </xf>
    <xf numFmtId="1" fontId="0" fillId="0" borderId="1" xfId="0" applyNumberFormat="1" applyBorder="1" applyAlignment="1">
      <alignment horizontal="center"/>
    </xf>
    <xf numFmtId="1" fontId="111" fillId="0" borderId="1" xfId="0" applyNumberFormat="1" applyFont="1" applyBorder="1" applyAlignment="1">
      <alignment horizontal="center"/>
    </xf>
    <xf numFmtId="0" fontId="127" fillId="54" borderId="46" xfId="0" applyFont="1" applyFill="1" applyBorder="1"/>
    <xf numFmtId="0" fontId="127" fillId="54" borderId="27" xfId="0" applyFont="1" applyFill="1" applyBorder="1"/>
    <xf numFmtId="0" fontId="127" fillId="54" borderId="27" xfId="0" applyFont="1" applyFill="1" applyBorder="1" applyAlignment="1">
      <alignment horizontal="center"/>
    </xf>
    <xf numFmtId="183" fontId="127" fillId="54" borderId="27" xfId="2358" applyNumberFormat="1" applyFont="1" applyFill="1" applyBorder="1" applyAlignment="1">
      <alignment horizontal="center"/>
    </xf>
    <xf numFmtId="183" fontId="127" fillId="54" borderId="27" xfId="2358" applyNumberFormat="1" applyFont="1" applyFill="1" applyBorder="1"/>
    <xf numFmtId="183" fontId="127" fillId="54" borderId="47" xfId="2358" applyNumberFormat="1" applyFont="1" applyFill="1" applyBorder="1" applyAlignment="1">
      <alignment horizontal="center"/>
    </xf>
    <xf numFmtId="183" fontId="127" fillId="54" borderId="28" xfId="2358" applyNumberFormat="1" applyFont="1" applyFill="1" applyBorder="1"/>
    <xf numFmtId="183" fontId="127" fillId="54" borderId="0" xfId="2358" applyNumberFormat="1" applyFont="1" applyFill="1" applyBorder="1"/>
    <xf numFmtId="0" fontId="105" fillId="54" borderId="36" xfId="0" applyFont="1" applyFill="1" applyBorder="1"/>
    <xf numFmtId="0" fontId="127" fillId="54" borderId="1" xfId="0" applyFont="1" applyFill="1" applyBorder="1" applyAlignment="1">
      <alignment horizontal="center"/>
    </xf>
    <xf numFmtId="183" fontId="127" fillId="54" borderId="1" xfId="2358" applyNumberFormat="1" applyFont="1" applyFill="1" applyBorder="1"/>
    <xf numFmtId="183" fontId="127" fillId="54" borderId="32" xfId="2358" applyNumberFormat="1" applyFont="1" applyFill="1" applyBorder="1"/>
    <xf numFmtId="183" fontId="127" fillId="54" borderId="1" xfId="2358" applyNumberFormat="1" applyFont="1" applyFill="1" applyBorder="1" applyAlignment="1">
      <alignment horizontal="center"/>
    </xf>
    <xf numFmtId="183" fontId="127" fillId="54" borderId="0" xfId="2358" applyNumberFormat="1" applyFont="1" applyFill="1" applyBorder="1" applyAlignment="1">
      <alignment horizontal="center"/>
    </xf>
    <xf numFmtId="183" fontId="127" fillId="54" borderId="1" xfId="2358" applyNumberFormat="1" applyFont="1" applyFill="1" applyBorder="1" applyAlignment="1">
      <alignment wrapText="1"/>
    </xf>
    <xf numFmtId="183" fontId="127" fillId="54" borderId="30" xfId="2358" applyNumberFormat="1" applyFont="1" applyFill="1" applyBorder="1" applyAlignment="1">
      <alignment horizontal="center" wrapText="1"/>
    </xf>
    <xf numFmtId="197" fontId="127" fillId="54" borderId="1" xfId="2358" applyNumberFormat="1" applyFont="1" applyFill="1" applyBorder="1" applyAlignment="1">
      <alignment wrapText="1"/>
    </xf>
    <xf numFmtId="183" fontId="127" fillId="54" borderId="48" xfId="2358" applyNumberFormat="1" applyFont="1" applyFill="1" applyBorder="1" applyAlignment="1">
      <alignment horizontal="center" wrapText="1"/>
    </xf>
    <xf numFmtId="0" fontId="0" fillId="0" borderId="36" xfId="0" applyBorder="1"/>
    <xf numFmtId="0" fontId="4" fillId="0" borderId="1" xfId="0" applyFont="1" applyBorder="1" applyProtection="1">
      <protection locked="0"/>
    </xf>
    <xf numFmtId="183" fontId="128" fillId="0" borderId="1" xfId="2358" applyNumberFormat="1" applyFont="1" applyFill="1" applyBorder="1"/>
    <xf numFmtId="0" fontId="0" fillId="0" borderId="41" xfId="0" applyBorder="1"/>
    <xf numFmtId="0" fontId="0" fillId="0" borderId="38" xfId="0" applyBorder="1"/>
    <xf numFmtId="1" fontId="0" fillId="0" borderId="31" xfId="0" applyNumberFormat="1" applyBorder="1" applyAlignment="1">
      <alignment horizontal="center"/>
    </xf>
    <xf numFmtId="183" fontId="129" fillId="0" borderId="31" xfId="2358" applyNumberFormat="1" applyFont="1" applyFill="1" applyBorder="1"/>
    <xf numFmtId="183" fontId="129" fillId="0" borderId="40" xfId="2358" applyNumberFormat="1" applyFont="1" applyFill="1" applyBorder="1"/>
    <xf numFmtId="0" fontId="4" fillId="0" borderId="49" xfId="0" applyFont="1" applyBorder="1" applyProtection="1">
      <protection locked="0"/>
    </xf>
    <xf numFmtId="183" fontId="104" fillId="0" borderId="0" xfId="2358" applyNumberFormat="1" applyFont="1" applyFill="1"/>
    <xf numFmtId="183" fontId="128" fillId="0" borderId="0" xfId="2358" applyNumberFormat="1" applyFont="1" applyFill="1" applyBorder="1"/>
    <xf numFmtId="183" fontId="104" fillId="0" borderId="0" xfId="2358" applyNumberFormat="1" applyFont="1" applyFill="1" applyBorder="1"/>
    <xf numFmtId="9" fontId="118" fillId="0" borderId="1" xfId="0" applyNumberFormat="1" applyFont="1" applyBorder="1"/>
    <xf numFmtId="0" fontId="120" fillId="63" borderId="1" xfId="0" applyFont="1" applyFill="1" applyBorder="1"/>
    <xf numFmtId="0" fontId="0" fillId="59" borderId="1" xfId="0" applyFill="1" applyBorder="1" applyAlignment="1">
      <alignment horizontal="center" vertical="center"/>
    </xf>
    <xf numFmtId="0" fontId="125" fillId="56" borderId="1" xfId="0" applyFont="1" applyFill="1" applyBorder="1"/>
    <xf numFmtId="0" fontId="125" fillId="56" borderId="1" xfId="0" applyFont="1" applyFill="1" applyBorder="1" applyAlignment="1">
      <alignment horizontal="center" vertical="center"/>
    </xf>
    <xf numFmtId="0" fontId="2" fillId="56" borderId="1" xfId="0" applyFont="1" applyFill="1" applyBorder="1"/>
    <xf numFmtId="0" fontId="61" fillId="56" borderId="1" xfId="0" applyFont="1" applyFill="1" applyBorder="1"/>
    <xf numFmtId="0" fontId="130" fillId="56" borderId="1" xfId="0" applyFont="1" applyFill="1" applyBorder="1"/>
    <xf numFmtId="0" fontId="121" fillId="56" borderId="1" xfId="0" applyFont="1" applyFill="1" applyBorder="1"/>
    <xf numFmtId="0" fontId="48" fillId="56" borderId="1" xfId="0" applyFont="1" applyFill="1" applyBorder="1" applyAlignment="1">
      <alignment horizontal="center" vertical="center" wrapText="1"/>
    </xf>
    <xf numFmtId="0" fontId="3" fillId="65" borderId="1" xfId="0" applyFont="1" applyFill="1" applyBorder="1"/>
    <xf numFmtId="0" fontId="3" fillId="64" borderId="1" xfId="0" applyFont="1" applyFill="1" applyBorder="1"/>
    <xf numFmtId="0" fontId="132" fillId="0" borderId="1" xfId="0" applyFont="1" applyBorder="1"/>
    <xf numFmtId="1" fontId="57" fillId="67" borderId="0" xfId="0" applyNumberFormat="1" applyFont="1" applyFill="1" applyAlignment="1">
      <alignment vertical="center" wrapText="1"/>
    </xf>
    <xf numFmtId="0" fontId="0" fillId="59" borderId="1" xfId="0" applyFill="1" applyBorder="1"/>
    <xf numFmtId="2" fontId="0" fillId="59" borderId="1" xfId="0" applyNumberFormat="1" applyFill="1" applyBorder="1"/>
    <xf numFmtId="0" fontId="0" fillId="57" borderId="1" xfId="0" applyFill="1" applyBorder="1" applyAlignment="1">
      <alignment horizontal="center" vertical="center"/>
    </xf>
    <xf numFmtId="0" fontId="0" fillId="68" borderId="0" xfId="0" applyFill="1"/>
    <xf numFmtId="49" fontId="0" fillId="68" borderId="0" xfId="0" applyNumberFormat="1" applyFill="1"/>
    <xf numFmtId="0" fontId="0" fillId="68" borderId="52" xfId="0" applyFill="1" applyBorder="1"/>
    <xf numFmtId="0" fontId="0" fillId="68" borderId="52" xfId="3877" applyFont="1" applyFill="1" applyBorder="1"/>
    <xf numFmtId="0" fontId="0" fillId="68" borderId="53" xfId="0" applyFill="1" applyBorder="1"/>
    <xf numFmtId="0" fontId="0" fillId="68" borderId="0" xfId="3877" applyFont="1" applyFill="1"/>
    <xf numFmtId="2" fontId="0" fillId="68" borderId="0" xfId="0" applyNumberFormat="1" applyFill="1"/>
    <xf numFmtId="0" fontId="0" fillId="68" borderId="54" xfId="0" applyFill="1" applyBorder="1"/>
    <xf numFmtId="0" fontId="0" fillId="68" borderId="25" xfId="0" applyFill="1" applyBorder="1"/>
    <xf numFmtId="0" fontId="131" fillId="68" borderId="25" xfId="3878" applyFont="1" applyFill="1" applyBorder="1"/>
    <xf numFmtId="2" fontId="0" fillId="68" borderId="25" xfId="0" applyNumberFormat="1" applyFill="1" applyBorder="1"/>
    <xf numFmtId="0" fontId="0" fillId="68" borderId="50" xfId="0" applyFill="1" applyBorder="1"/>
    <xf numFmtId="0" fontId="111" fillId="65" borderId="51" xfId="0" applyFont="1" applyFill="1" applyBorder="1"/>
    <xf numFmtId="0" fontId="111" fillId="65" borderId="45" xfId="0" applyFont="1" applyFill="1" applyBorder="1"/>
    <xf numFmtId="0" fontId="111" fillId="65" borderId="55" xfId="0" applyFont="1" applyFill="1" applyBorder="1"/>
    <xf numFmtId="182" fontId="0" fillId="66" borderId="1" xfId="0" applyNumberFormat="1" applyFill="1" applyBorder="1"/>
    <xf numFmtId="0" fontId="0" fillId="69" borderId="1" xfId="0" applyFill="1" applyBorder="1"/>
    <xf numFmtId="2" fontId="0" fillId="69" borderId="1" xfId="0" applyNumberFormat="1" applyFill="1" applyBorder="1"/>
    <xf numFmtId="0" fontId="0" fillId="56" borderId="1" xfId="0" applyFill="1" applyBorder="1" applyAlignment="1">
      <alignment horizontal="left" vertical="top" wrapText="1"/>
    </xf>
    <xf numFmtId="198" fontId="104" fillId="0" borderId="0" xfId="3879" applyAlignment="1"/>
    <xf numFmtId="198" fontId="104" fillId="0" borderId="0" xfId="3879" applyAlignment="1">
      <alignment horizontal="center"/>
    </xf>
    <xf numFmtId="183" fontId="4" fillId="0" borderId="0" xfId="3880" applyNumberFormat="1"/>
    <xf numFmtId="198" fontId="45" fillId="0" borderId="46" xfId="3879" applyFont="1" applyBorder="1" applyAlignment="1"/>
    <xf numFmtId="198" fontId="45" fillId="0" borderId="27" xfId="3879" applyFont="1" applyBorder="1" applyAlignment="1"/>
    <xf numFmtId="198" fontId="45" fillId="70" borderId="27" xfId="3879" applyFont="1" applyFill="1" applyBorder="1" applyAlignment="1">
      <alignment horizontal="center"/>
    </xf>
    <xf numFmtId="183" fontId="45" fillId="42" borderId="27" xfId="3880" applyNumberFormat="1" applyFont="1" applyFill="1" applyBorder="1" applyAlignment="1">
      <alignment horizontal="center"/>
    </xf>
    <xf numFmtId="183" fontId="45" fillId="42" borderId="47" xfId="3880" applyNumberFormat="1" applyFont="1" applyFill="1" applyBorder="1" applyAlignment="1">
      <alignment horizontal="center"/>
    </xf>
    <xf numFmtId="183" fontId="45" fillId="42" borderId="27" xfId="3880" applyNumberFormat="1" applyFont="1" applyFill="1" applyBorder="1"/>
    <xf numFmtId="198" fontId="45" fillId="0" borderId="0" xfId="3879" applyFont="1" applyAlignment="1"/>
    <xf numFmtId="198" fontId="104" fillId="70" borderId="36" xfId="3879" applyFill="1" applyBorder="1" applyAlignment="1"/>
    <xf numFmtId="198" fontId="104" fillId="70" borderId="1" xfId="3879" applyFill="1" applyBorder="1" applyAlignment="1"/>
    <xf numFmtId="198" fontId="45" fillId="70" borderId="1" xfId="3879" applyFont="1" applyFill="1" applyBorder="1" applyAlignment="1">
      <alignment horizontal="center"/>
    </xf>
    <xf numFmtId="183" fontId="45" fillId="70" borderId="1" xfId="3880" applyNumberFormat="1" applyFont="1" applyFill="1" applyBorder="1"/>
    <xf numFmtId="198" fontId="45" fillId="0" borderId="1" xfId="3879" applyFont="1" applyBorder="1" applyAlignment="1">
      <alignment horizontal="center" wrapText="1"/>
    </xf>
    <xf numFmtId="183" fontId="45" fillId="0" borderId="43" xfId="3880" applyNumberFormat="1" applyFont="1" applyBorder="1" applyAlignment="1">
      <alignment horizontal="center" wrapText="1"/>
    </xf>
    <xf numFmtId="183" fontId="45" fillId="0" borderId="13" xfId="3880" applyNumberFormat="1" applyFont="1" applyBorder="1" applyAlignment="1">
      <alignment horizontal="center" wrapText="1"/>
    </xf>
    <xf numFmtId="183" fontId="45" fillId="0" borderId="1" xfId="3880" applyNumberFormat="1" applyFont="1" applyBorder="1" applyAlignment="1">
      <alignment wrapText="1"/>
    </xf>
    <xf numFmtId="183" fontId="45" fillId="71" borderId="30" xfId="3880" applyNumberFormat="1" applyFont="1" applyFill="1" applyBorder="1" applyAlignment="1">
      <alignment horizontal="center" wrapText="1"/>
    </xf>
    <xf numFmtId="183" fontId="45" fillId="56" borderId="1" xfId="3880" applyNumberFormat="1" applyFont="1" applyFill="1" applyBorder="1" applyAlignment="1">
      <alignment wrapText="1"/>
    </xf>
    <xf numFmtId="197" fontId="45" fillId="0" borderId="1" xfId="3880" applyNumberFormat="1" applyFont="1" applyBorder="1" applyAlignment="1">
      <alignment wrapText="1"/>
    </xf>
    <xf numFmtId="183" fontId="45" fillId="71" borderId="48" xfId="3880" applyNumberFormat="1" applyFont="1" applyFill="1" applyBorder="1" applyAlignment="1">
      <alignment horizontal="center" wrapText="1"/>
    </xf>
    <xf numFmtId="198" fontId="45" fillId="0" borderId="0" xfId="3879" applyFont="1" applyAlignment="1">
      <alignment wrapText="1"/>
    </xf>
    <xf numFmtId="198" fontId="104" fillId="0" borderId="36" xfId="3879" applyBorder="1" applyAlignment="1"/>
    <xf numFmtId="198" fontId="4" fillId="0" borderId="1" xfId="3879" applyFont="1" applyFill="1" applyBorder="1" applyAlignment="1" applyProtection="1">
      <protection locked="0"/>
    </xf>
    <xf numFmtId="1" fontId="104" fillId="0" borderId="1" xfId="3879" applyNumberFormat="1" applyBorder="1" applyAlignment="1">
      <alignment horizontal="center"/>
    </xf>
    <xf numFmtId="183" fontId="128" fillId="0" borderId="1" xfId="3880" applyNumberFormat="1" applyFont="1" applyBorder="1"/>
    <xf numFmtId="183" fontId="128" fillId="71" borderId="1" xfId="3880" applyNumberFormat="1" applyFont="1" applyFill="1" applyBorder="1"/>
    <xf numFmtId="183" fontId="128" fillId="55" borderId="1" xfId="3880" applyNumberFormat="1" applyFont="1" applyFill="1" applyBorder="1"/>
    <xf numFmtId="183" fontId="4" fillId="0" borderId="1" xfId="3880" applyNumberFormat="1" applyBorder="1"/>
    <xf numFmtId="183" fontId="4" fillId="71" borderId="1" xfId="3880" applyNumberFormat="1" applyFill="1" applyBorder="1"/>
    <xf numFmtId="198" fontId="104" fillId="0" borderId="41" xfId="3879" applyBorder="1" applyAlignment="1"/>
    <xf numFmtId="198" fontId="4" fillId="0" borderId="30" xfId="3879" applyFont="1" applyFill="1" applyBorder="1" applyAlignment="1" applyProtection="1">
      <protection locked="0"/>
    </xf>
    <xf numFmtId="1" fontId="104" fillId="0" borderId="30" xfId="3879" applyNumberFormat="1" applyBorder="1" applyAlignment="1">
      <alignment horizontal="center"/>
    </xf>
    <xf numFmtId="198" fontId="104" fillId="0" borderId="38" xfId="3879" applyBorder="1" applyAlignment="1"/>
    <xf numFmtId="198" fontId="45" fillId="0" borderId="31" xfId="3879" applyFont="1" applyFill="1" applyBorder="1" applyAlignment="1" applyProtection="1">
      <protection locked="0"/>
    </xf>
    <xf numFmtId="1" fontId="104" fillId="0" borderId="31" xfId="3879" applyNumberFormat="1" applyBorder="1" applyAlignment="1">
      <alignment horizontal="center"/>
    </xf>
    <xf numFmtId="183" fontId="129" fillId="0" borderId="31" xfId="3880" applyNumberFormat="1" applyFont="1" applyBorder="1"/>
    <xf numFmtId="198" fontId="45" fillId="70" borderId="56" xfId="3879" applyFont="1" applyFill="1" applyBorder="1" applyAlignment="1">
      <alignment horizontal="center" vertical="center" wrapText="1"/>
    </xf>
    <xf numFmtId="198" fontId="45" fillId="42" borderId="46" xfId="3879" applyFont="1" applyFill="1" applyBorder="1" applyAlignment="1"/>
    <xf numFmtId="198" fontId="45" fillId="42" borderId="27" xfId="3879" applyFont="1" applyFill="1" applyBorder="1" applyAlignment="1"/>
    <xf numFmtId="198" fontId="45" fillId="42" borderId="28" xfId="3879" applyFont="1" applyFill="1" applyBorder="1" applyAlignment="1"/>
    <xf numFmtId="198" fontId="45" fillId="70" borderId="13" xfId="3879" applyFont="1" applyFill="1" applyBorder="1" applyAlignment="1">
      <alignment horizontal="center" vertical="center" wrapText="1"/>
    </xf>
    <xf numFmtId="198" fontId="45" fillId="60" borderId="36" xfId="3879" applyFont="1" applyFill="1" applyBorder="1" applyAlignment="1"/>
    <xf numFmtId="9" fontId="45" fillId="0" borderId="1" xfId="3585" applyFont="1" applyBorder="1"/>
    <xf numFmtId="183" fontId="45" fillId="0" borderId="0" xfId="3880" applyNumberFormat="1" applyFont="1" applyBorder="1" applyAlignment="1">
      <alignment horizontal="center" wrapText="1"/>
    </xf>
    <xf numFmtId="183" fontId="45" fillId="0" borderId="44" xfId="3880" applyNumberFormat="1" applyFont="1" applyBorder="1" applyAlignment="1">
      <alignment wrapText="1"/>
    </xf>
    <xf numFmtId="198" fontId="45" fillId="60" borderId="36" xfId="3879" applyFont="1" applyFill="1" applyBorder="1" applyAlignment="1">
      <alignment wrapText="1"/>
    </xf>
    <xf numFmtId="183" fontId="45" fillId="0" borderId="0" xfId="3880" applyNumberFormat="1" applyFont="1" applyBorder="1" applyAlignment="1">
      <alignment wrapText="1"/>
    </xf>
    <xf numFmtId="198" fontId="45" fillId="70" borderId="51" xfId="3879" applyFont="1" applyFill="1" applyBorder="1" applyAlignment="1">
      <alignment horizontal="center" vertical="center" wrapText="1"/>
    </xf>
    <xf numFmtId="183" fontId="45" fillId="60" borderId="1" xfId="3880" applyNumberFormat="1" applyFont="1" applyFill="1" applyBorder="1"/>
    <xf numFmtId="198" fontId="45" fillId="60" borderId="44" xfId="3879" applyFont="1" applyFill="1" applyBorder="1" applyAlignment="1">
      <alignment wrapText="1"/>
    </xf>
    <xf numFmtId="183" fontId="45" fillId="60" borderId="0" xfId="3880" applyNumberFormat="1" applyFont="1" applyFill="1" applyBorder="1"/>
    <xf numFmtId="198" fontId="45" fillId="60" borderId="33" xfId="3879" applyFont="1" applyFill="1" applyBorder="1" applyAlignment="1">
      <alignment wrapText="1"/>
    </xf>
    <xf numFmtId="183" fontId="45" fillId="42" borderId="1" xfId="3880" applyNumberFormat="1" applyFont="1" applyFill="1" applyBorder="1" applyAlignment="1">
      <alignment horizontal="center"/>
    </xf>
    <xf numFmtId="183" fontId="45" fillId="71" borderId="1" xfId="3880" applyNumberFormat="1" applyFont="1" applyFill="1" applyBorder="1" applyAlignment="1">
      <alignment horizontal="center" wrapText="1"/>
    </xf>
    <xf numFmtId="183" fontId="4" fillId="0" borderId="30" xfId="3880" applyNumberFormat="1" applyBorder="1"/>
    <xf numFmtId="183" fontId="4" fillId="71" borderId="30" xfId="3880" applyNumberFormat="1" applyFill="1" applyBorder="1"/>
    <xf numFmtId="1" fontId="104" fillId="0" borderId="61" xfId="3879" applyNumberFormat="1" applyBorder="1" applyAlignment="1">
      <alignment horizontal="center"/>
    </xf>
    <xf numFmtId="1" fontId="104" fillId="0" borderId="12" xfId="3879" applyNumberFormat="1" applyBorder="1" applyAlignment="1">
      <alignment horizontal="center"/>
    </xf>
    <xf numFmtId="183" fontId="4" fillId="0" borderId="38" xfId="3880" applyNumberFormat="1" applyBorder="1"/>
    <xf numFmtId="183" fontId="4" fillId="0" borderId="31" xfId="3880" applyNumberFormat="1" applyBorder="1"/>
    <xf numFmtId="183" fontId="4" fillId="0" borderId="62" xfId="3880" applyNumberFormat="1" applyBorder="1"/>
    <xf numFmtId="198" fontId="104" fillId="0" borderId="0" xfId="3879" applyBorder="1" applyAlignment="1"/>
    <xf numFmtId="198" fontId="45" fillId="0" borderId="0" xfId="3879" applyFont="1" applyFill="1" applyBorder="1" applyAlignment="1" applyProtection="1">
      <protection locked="0"/>
    </xf>
    <xf numFmtId="1" fontId="104" fillId="0" borderId="0" xfId="3879" applyNumberFormat="1" applyBorder="1" applyAlignment="1">
      <alignment horizontal="center"/>
    </xf>
    <xf numFmtId="183" fontId="129" fillId="0" borderId="0" xfId="3880" applyNumberFormat="1" applyFont="1" applyBorder="1"/>
    <xf numFmtId="183" fontId="129" fillId="0" borderId="49" xfId="3880" applyNumberFormat="1" applyFont="1" applyBorder="1"/>
    <xf numFmtId="183" fontId="136" fillId="68" borderId="0" xfId="3880" applyNumberFormat="1" applyFont="1" applyFill="1" applyBorder="1"/>
    <xf numFmtId="0" fontId="125" fillId="69" borderId="1" xfId="0" applyFont="1" applyFill="1" applyBorder="1" applyAlignment="1">
      <alignment horizontal="center" vertical="center" wrapText="1"/>
    </xf>
    <xf numFmtId="0" fontId="105" fillId="69" borderId="1" xfId="0" applyFont="1" applyFill="1" applyBorder="1" applyAlignment="1">
      <alignment horizontal="center" vertical="center" wrapText="1"/>
    </xf>
    <xf numFmtId="0" fontId="105" fillId="61" borderId="1" xfId="0" applyFont="1" applyFill="1" applyBorder="1" applyAlignment="1">
      <alignment horizontal="center" vertical="center" wrapText="1"/>
    </xf>
    <xf numFmtId="0" fontId="105" fillId="72" borderId="1" xfId="0" applyFont="1" applyFill="1" applyBorder="1" applyAlignment="1">
      <alignment horizontal="center" vertical="center" wrapText="1"/>
    </xf>
    <xf numFmtId="0" fontId="131" fillId="0" borderId="0" xfId="3881" applyFill="1"/>
    <xf numFmtId="0" fontId="0" fillId="56" borderId="0" xfId="0" applyFill="1"/>
    <xf numFmtId="198" fontId="104" fillId="0" borderId="0" xfId="3879" applyAlignment="1">
      <alignment horizontal="left"/>
    </xf>
    <xf numFmtId="0" fontId="48" fillId="59" borderId="1" xfId="0" applyFont="1" applyFill="1" applyBorder="1" applyAlignment="1">
      <alignment horizontal="center" vertical="center" wrapText="1"/>
    </xf>
    <xf numFmtId="165" fontId="0" fillId="0" borderId="0" xfId="2358" applyFont="1" applyFill="1" applyBorder="1"/>
    <xf numFmtId="2" fontId="0" fillId="0" borderId="1" xfId="2358" applyNumberFormat="1" applyFont="1" applyBorder="1"/>
    <xf numFmtId="3" fontId="120" fillId="73" borderId="1" xfId="0" applyNumberFormat="1" applyFont="1" applyFill="1" applyBorder="1"/>
    <xf numFmtId="3" fontId="118" fillId="73" borderId="1" xfId="0" applyNumberFormat="1" applyFont="1" applyFill="1" applyBorder="1"/>
    <xf numFmtId="2" fontId="0" fillId="73" borderId="1" xfId="0" applyNumberFormat="1" applyFill="1" applyBorder="1" applyAlignment="1">
      <alignment horizontal="center"/>
    </xf>
    <xf numFmtId="2" fontId="0" fillId="73" borderId="1" xfId="0" applyNumberFormat="1" applyFill="1" applyBorder="1" applyAlignment="1">
      <alignment horizontal="center" vertical="center"/>
    </xf>
    <xf numFmtId="182" fontId="125" fillId="0" borderId="1" xfId="0" applyNumberFormat="1" applyFont="1" applyBorder="1"/>
    <xf numFmtId="9" fontId="120" fillId="0" borderId="0" xfId="3533" applyFont="1"/>
    <xf numFmtId="2" fontId="2" fillId="0" borderId="1" xfId="0" applyNumberFormat="1" applyFont="1" applyBorder="1" applyAlignment="1">
      <alignment horizontal="center"/>
    </xf>
    <xf numFmtId="9" fontId="0" fillId="0" borderId="1" xfId="3533" applyFont="1" applyFill="1" applyBorder="1"/>
    <xf numFmtId="2" fontId="2" fillId="73" borderId="1" xfId="0" applyNumberFormat="1" applyFont="1" applyFill="1" applyBorder="1" applyAlignment="1">
      <alignment horizontal="center" vertical="center"/>
    </xf>
    <xf numFmtId="2" fontId="125" fillId="0" borderId="1" xfId="0" applyNumberFormat="1" applyFont="1" applyBorder="1" applyAlignment="1">
      <alignment horizontal="center" vertical="center"/>
    </xf>
    <xf numFmtId="0" fontId="125" fillId="0" borderId="0" xfId="0" applyFont="1"/>
    <xf numFmtId="2" fontId="0" fillId="0" borderId="1" xfId="0" applyNumberFormat="1" applyBorder="1" applyAlignment="1">
      <alignment horizontal="center"/>
    </xf>
    <xf numFmtId="10" fontId="0" fillId="0" borderId="1" xfId="3533" applyNumberFormat="1" applyFont="1" applyFill="1" applyBorder="1"/>
    <xf numFmtId="10" fontId="125" fillId="0" borderId="1" xfId="3533" applyNumberFormat="1" applyFont="1" applyFill="1" applyBorder="1" applyAlignment="1">
      <alignment vertical="center"/>
    </xf>
    <xf numFmtId="2" fontId="2" fillId="0" borderId="1" xfId="0" applyNumberFormat="1" applyFont="1" applyBorder="1" applyAlignment="1">
      <alignment horizontal="center" vertical="center"/>
    </xf>
    <xf numFmtId="10" fontId="0" fillId="0" borderId="1" xfId="3630" applyNumberFormat="1" applyFont="1" applyFill="1" applyBorder="1"/>
    <xf numFmtId="10" fontId="111" fillId="0" borderId="1" xfId="3630" applyNumberFormat="1" applyFont="1" applyFill="1" applyBorder="1" applyAlignment="1">
      <alignment horizontal="center"/>
    </xf>
    <xf numFmtId="3" fontId="0" fillId="0" borderId="1" xfId="0" applyNumberFormat="1" applyFill="1" applyBorder="1"/>
    <xf numFmtId="183" fontId="0" fillId="0" borderId="1" xfId="2358" applyNumberFormat="1" applyFont="1" applyFill="1" applyBorder="1"/>
    <xf numFmtId="0" fontId="0" fillId="0" borderId="0" xfId="0"/>
    <xf numFmtId="3" fontId="55" fillId="0" borderId="1" xfId="3445" applyNumberFormat="1" applyFont="1" applyFill="1" applyBorder="1" applyAlignment="1">
      <alignment horizontal="center" vertical="center"/>
    </xf>
    <xf numFmtId="3" fontId="120" fillId="0" borderId="1" xfId="0" applyNumberFormat="1" applyFont="1" applyFill="1" applyBorder="1" applyAlignment="1">
      <alignment horizontal="center"/>
    </xf>
    <xf numFmtId="3" fontId="118" fillId="0" borderId="1" xfId="0" applyNumberFormat="1" applyFont="1" applyFill="1" applyBorder="1" applyAlignment="1">
      <alignment horizontal="center"/>
    </xf>
    <xf numFmtId="3" fontId="120" fillId="0" borderId="1" xfId="0" applyNumberFormat="1" applyFont="1" applyFill="1" applyBorder="1"/>
    <xf numFmtId="4" fontId="118" fillId="0" borderId="1" xfId="0" applyNumberFormat="1" applyFont="1" applyFill="1" applyBorder="1"/>
    <xf numFmtId="3" fontId="113" fillId="0" borderId="1" xfId="0" applyNumberFormat="1" applyFont="1" applyFill="1" applyBorder="1" applyAlignment="1">
      <alignment horizontal="center" vertical="center"/>
    </xf>
    <xf numFmtId="0" fontId="0" fillId="0" borderId="1" xfId="0" applyFill="1" applyBorder="1"/>
    <xf numFmtId="183" fontId="0" fillId="0" borderId="1" xfId="2358" applyNumberFormat="1" applyFont="1" applyFill="1" applyBorder="1" applyAlignment="1">
      <alignment horizontal="center"/>
    </xf>
    <xf numFmtId="182" fontId="0" fillId="0" borderId="1" xfId="0" applyNumberFormat="1" applyFill="1" applyBorder="1" applyAlignment="1">
      <alignment horizontal="center" vertical="center"/>
    </xf>
    <xf numFmtId="0" fontId="0" fillId="0" borderId="0" xfId="0"/>
    <xf numFmtId="2" fontId="45" fillId="0" borderId="1" xfId="3445" applyNumberFormat="1" applyFont="1" applyBorder="1" applyAlignment="1">
      <alignment horizontal="center" vertical="center" wrapText="1"/>
    </xf>
    <xf numFmtId="0" fontId="0" fillId="0" borderId="43" xfId="0" applyBorder="1"/>
    <xf numFmtId="0" fontId="0" fillId="0" borderId="13" xfId="0" applyBorder="1"/>
    <xf numFmtId="2" fontId="0" fillId="56" borderId="1" xfId="0" applyNumberFormat="1" applyFill="1" applyBorder="1" applyAlignment="1">
      <alignment horizontal="center"/>
    </xf>
    <xf numFmtId="183" fontId="0" fillId="56" borderId="1" xfId="2358" applyNumberFormat="1" applyFont="1" applyFill="1" applyBorder="1" applyAlignment="1">
      <alignment horizontal="center"/>
    </xf>
    <xf numFmtId="165" fontId="0" fillId="56" borderId="1" xfId="0" applyNumberFormat="1" applyFill="1" applyBorder="1"/>
    <xf numFmtId="2" fontId="0" fillId="56" borderId="1" xfId="0" applyNumberFormat="1" applyFill="1" applyBorder="1"/>
    <xf numFmtId="182" fontId="0" fillId="56" borderId="1" xfId="0" applyNumberFormat="1" applyFill="1" applyBorder="1" applyAlignment="1">
      <alignment horizontal="center" vertical="center"/>
    </xf>
    <xf numFmtId="9" fontId="0" fillId="56" borderId="1" xfId="3533" applyFont="1" applyFill="1" applyBorder="1" applyAlignment="1">
      <alignment horizontal="center" vertical="center"/>
    </xf>
    <xf numFmtId="10" fontId="111" fillId="0" borderId="1" xfId="3533" applyNumberFormat="1" applyFont="1" applyFill="1" applyBorder="1" applyAlignment="1"/>
    <xf numFmtId="2" fontId="2" fillId="56" borderId="1" xfId="0" applyNumberFormat="1" applyFont="1" applyFill="1" applyBorder="1" applyAlignment="1">
      <alignment horizontal="center"/>
    </xf>
    <xf numFmtId="0" fontId="54" fillId="59" borderId="1" xfId="0" applyFont="1" applyFill="1" applyBorder="1"/>
    <xf numFmtId="0" fontId="51" fillId="59" borderId="1" xfId="0" applyFont="1" applyFill="1" applyBorder="1"/>
    <xf numFmtId="0" fontId="2" fillId="59" borderId="1" xfId="0" applyFont="1" applyFill="1" applyBorder="1"/>
    <xf numFmtId="165" fontId="0" fillId="0" borderId="1" xfId="0" applyNumberFormat="1" applyFill="1" applyBorder="1"/>
    <xf numFmtId="2" fontId="0" fillId="56"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10" fontId="111" fillId="0" borderId="1" xfId="3533" applyNumberFormat="1" applyFont="1" applyFill="1" applyBorder="1"/>
    <xf numFmtId="0" fontId="0" fillId="56" borderId="1" xfId="0" applyFill="1" applyBorder="1"/>
    <xf numFmtId="3" fontId="0" fillId="56" borderId="1" xfId="0" applyNumberFormat="1" applyFill="1" applyBorder="1"/>
    <xf numFmtId="2" fontId="125" fillId="56" borderId="1" xfId="0" applyNumberFormat="1" applyFont="1" applyFill="1" applyBorder="1" applyAlignment="1">
      <alignment horizontal="center" vertical="center"/>
    </xf>
    <xf numFmtId="3" fontId="118" fillId="0" borderId="1" xfId="0" applyNumberFormat="1" applyFont="1" applyFill="1" applyBorder="1"/>
    <xf numFmtId="3" fontId="120" fillId="56" borderId="1" xfId="0" applyNumberFormat="1" applyFont="1" applyFill="1" applyBorder="1"/>
    <xf numFmtId="3" fontId="55" fillId="56" borderId="1" xfId="3445" applyNumberFormat="1" applyFont="1" applyFill="1" applyBorder="1" applyAlignment="1">
      <alignment horizontal="center" vertical="center"/>
    </xf>
    <xf numFmtId="4" fontId="55" fillId="56" borderId="1" xfId="3445" applyNumberFormat="1" applyFont="1" applyFill="1" applyBorder="1">
      <alignment vertical="center"/>
    </xf>
    <xf numFmtId="165" fontId="55" fillId="56" borderId="1" xfId="0" applyNumberFormat="1" applyFont="1" applyFill="1" applyBorder="1" applyAlignment="1">
      <alignment horizontal="center" vertical="center"/>
    </xf>
    <xf numFmtId="4" fontId="121" fillId="56" borderId="1" xfId="3445" applyNumberFormat="1" applyFont="1" applyFill="1" applyBorder="1">
      <alignment vertical="center"/>
    </xf>
    <xf numFmtId="4" fontId="118" fillId="56" borderId="1" xfId="0" applyNumberFormat="1" applyFont="1" applyFill="1" applyBorder="1"/>
    <xf numFmtId="3" fontId="113" fillId="56" borderId="1" xfId="0" applyNumberFormat="1" applyFont="1" applyFill="1" applyBorder="1" applyAlignment="1">
      <alignment horizontal="center" vertical="center"/>
    </xf>
    <xf numFmtId="0" fontId="0" fillId="74" borderId="0" xfId="0" applyFill="1"/>
    <xf numFmtId="0" fontId="110" fillId="74" borderId="0" xfId="0" applyFont="1" applyFill="1"/>
    <xf numFmtId="0" fontId="126" fillId="59" borderId="1" xfId="0" applyFont="1" applyFill="1" applyBorder="1"/>
    <xf numFmtId="0" fontId="126" fillId="75" borderId="1" xfId="0" applyFont="1" applyFill="1" applyBorder="1"/>
    <xf numFmtId="0" fontId="126" fillId="75" borderId="1" xfId="0" applyFont="1" applyFill="1" applyBorder="1" applyAlignment="1">
      <alignment horizontal="center" wrapText="1"/>
    </xf>
    <xf numFmtId="0" fontId="0" fillId="0" borderId="0" xfId="0" applyAlignment="1">
      <alignment horizontal="center" vertical="center"/>
    </xf>
    <xf numFmtId="0" fontId="0" fillId="0" borderId="48" xfId="0" applyBorder="1"/>
    <xf numFmtId="1" fontId="125" fillId="0" borderId="1" xfId="0" applyNumberFormat="1" applyFont="1" applyBorder="1" applyAlignment="1">
      <alignment horizontal="right" vertical="center"/>
    </xf>
    <xf numFmtId="1" fontId="111" fillId="0" borderId="1" xfId="0" applyNumberFormat="1" applyFont="1" applyBorder="1" applyAlignment="1">
      <alignment horizontal="right"/>
    </xf>
    <xf numFmtId="0" fontId="126" fillId="59" borderId="30" xfId="0" applyFont="1" applyFill="1" applyBorder="1"/>
    <xf numFmtId="1" fontId="0" fillId="0" borderId="43" xfId="0" applyNumberFormat="1" applyBorder="1"/>
    <xf numFmtId="1" fontId="0" fillId="0" borderId="13" xfId="0" applyNumberFormat="1" applyBorder="1"/>
    <xf numFmtId="1" fontId="0" fillId="0" borderId="44" xfId="0" applyNumberFormat="1" applyBorder="1"/>
    <xf numFmtId="1" fontId="0" fillId="56" borderId="1" xfId="0" applyNumberFormat="1" applyFill="1" applyBorder="1"/>
    <xf numFmtId="0" fontId="0" fillId="0" borderId="0" xfId="0" applyBorder="1"/>
    <xf numFmtId="1" fontId="0" fillId="56" borderId="43" xfId="0" applyNumberFormat="1" applyFill="1" applyBorder="1"/>
    <xf numFmtId="10" fontId="0" fillId="0" borderId="0" xfId="0" applyNumberFormat="1"/>
    <xf numFmtId="10" fontId="0" fillId="56" borderId="0" xfId="0" applyNumberFormat="1" applyFill="1"/>
    <xf numFmtId="10" fontId="0" fillId="0" borderId="0" xfId="0" applyNumberFormat="1" applyFill="1"/>
    <xf numFmtId="10" fontId="0" fillId="0" borderId="0" xfId="0" applyNumberFormat="1" applyAlignment="1">
      <alignment horizontal="center"/>
    </xf>
    <xf numFmtId="0" fontId="126" fillId="56" borderId="1" xfId="0" applyFont="1" applyFill="1" applyBorder="1"/>
    <xf numFmtId="0" fontId="126" fillId="56" borderId="30" xfId="0" applyFont="1" applyFill="1" applyBorder="1"/>
    <xf numFmtId="1" fontId="109" fillId="0" borderId="0" xfId="0" applyNumberFormat="1" applyFont="1"/>
    <xf numFmtId="0" fontId="0" fillId="0" borderId="54" xfId="0" applyFill="1" applyBorder="1"/>
    <xf numFmtId="0" fontId="126" fillId="76" borderId="1" xfId="0" applyFont="1" applyFill="1" applyBorder="1"/>
    <xf numFmtId="0" fontId="126" fillId="76" borderId="1" xfId="0" applyFont="1" applyFill="1" applyBorder="1" applyAlignment="1">
      <alignment horizontal="center" wrapText="1"/>
    </xf>
    <xf numFmtId="1" fontId="125" fillId="0" borderId="48" xfId="0" applyNumberFormat="1" applyFont="1" applyBorder="1" applyAlignment="1">
      <alignment horizontal="right" vertical="center"/>
    </xf>
    <xf numFmtId="1" fontId="0" fillId="56" borderId="48" xfId="0" applyNumberFormat="1" applyFill="1" applyBorder="1"/>
    <xf numFmtId="1" fontId="0" fillId="0" borderId="48" xfId="0" applyNumberFormat="1" applyBorder="1"/>
    <xf numFmtId="1" fontId="111" fillId="0" borderId="48" xfId="0" applyNumberFormat="1" applyFont="1" applyBorder="1"/>
    <xf numFmtId="0" fontId="125" fillId="76" borderId="51" xfId="0" applyFont="1" applyFill="1" applyBorder="1"/>
    <xf numFmtId="0" fontId="126" fillId="76" borderId="55" xfId="0" applyFont="1" applyFill="1" applyBorder="1"/>
    <xf numFmtId="0" fontId="125" fillId="72" borderId="51" xfId="0" applyFont="1" applyFill="1" applyBorder="1"/>
    <xf numFmtId="0" fontId="126" fillId="72" borderId="55" xfId="0" applyFont="1" applyFill="1" applyBorder="1"/>
    <xf numFmtId="0" fontId="126" fillId="72" borderId="1" xfId="0" applyFont="1" applyFill="1" applyBorder="1"/>
    <xf numFmtId="0" fontId="126" fillId="72" borderId="1" xfId="0" applyFont="1" applyFill="1" applyBorder="1" applyAlignment="1">
      <alignment horizontal="center" wrapText="1"/>
    </xf>
    <xf numFmtId="0" fontId="0" fillId="0" borderId="0" xfId="0"/>
    <xf numFmtId="0" fontId="111" fillId="59" borderId="1" xfId="0" applyFont="1" applyFill="1" applyBorder="1"/>
    <xf numFmtId="1" fontId="0" fillId="0" borderId="1" xfId="0" applyNumberFormat="1" applyFill="1" applyBorder="1"/>
    <xf numFmtId="1" fontId="0" fillId="0" borderId="43" xfId="0" applyNumberFormat="1" applyFill="1" applyBorder="1"/>
    <xf numFmtId="10" fontId="0" fillId="56" borderId="0" xfId="3533" applyNumberFormat="1" applyFont="1" applyFill="1"/>
    <xf numFmtId="0" fontId="111" fillId="58" borderId="51" xfId="0" applyFont="1" applyFill="1" applyBorder="1"/>
    <xf numFmtId="0" fontId="111" fillId="58" borderId="52" xfId="0" applyFont="1" applyFill="1" applyBorder="1"/>
    <xf numFmtId="2" fontId="111" fillId="58" borderId="53" xfId="0" applyNumberFormat="1" applyFont="1" applyFill="1" applyBorder="1"/>
    <xf numFmtId="0" fontId="111" fillId="58" borderId="55" xfId="0" applyFont="1" applyFill="1" applyBorder="1"/>
    <xf numFmtId="0" fontId="111" fillId="58" borderId="25" xfId="0" applyFont="1" applyFill="1" applyBorder="1"/>
    <xf numFmtId="2" fontId="111" fillId="58" borderId="50" xfId="0" applyNumberFormat="1" applyFont="1" applyFill="1" applyBorder="1"/>
    <xf numFmtId="0" fontId="110" fillId="77" borderId="1" xfId="0" applyFont="1" applyFill="1" applyBorder="1"/>
    <xf numFmtId="2" fontId="110" fillId="77" borderId="1" xfId="0" applyNumberFormat="1" applyFont="1" applyFill="1" applyBorder="1"/>
    <xf numFmtId="182" fontId="0" fillId="63" borderId="1" xfId="0" applyNumberFormat="1" applyFill="1" applyBorder="1"/>
    <xf numFmtId="0" fontId="110" fillId="77" borderId="30" xfId="0" applyFont="1" applyFill="1" applyBorder="1" applyAlignment="1">
      <alignment horizontal="center"/>
    </xf>
    <xf numFmtId="0" fontId="110" fillId="77" borderId="30" xfId="0" applyFont="1" applyFill="1" applyBorder="1" applyAlignment="1">
      <alignment horizontal="center" vertical="center"/>
    </xf>
    <xf numFmtId="10" fontId="0" fillId="66" borderId="1" xfId="3533" applyNumberFormat="1" applyFont="1" applyFill="1" applyBorder="1"/>
    <xf numFmtId="10" fontId="0" fillId="63" borderId="1" xfId="3533" applyNumberFormat="1" applyFont="1" applyFill="1" applyBorder="1"/>
    <xf numFmtId="184" fontId="0" fillId="66" borderId="1" xfId="3533" applyNumberFormat="1" applyFont="1" applyFill="1" applyBorder="1"/>
    <xf numFmtId="9" fontId="0" fillId="63" borderId="1" xfId="3533" applyFont="1" applyFill="1" applyBorder="1"/>
    <xf numFmtId="182" fontId="40" fillId="66" borderId="1" xfId="0" applyNumberFormat="1" applyFont="1" applyFill="1" applyBorder="1" applyAlignment="1">
      <alignment vertical="center" wrapText="1"/>
    </xf>
    <xf numFmtId="182" fontId="124" fillId="63" borderId="1" xfId="0" applyNumberFormat="1" applyFont="1" applyFill="1" applyBorder="1"/>
    <xf numFmtId="9" fontId="0" fillId="66" borderId="1" xfId="3533" applyFont="1" applyFill="1" applyBorder="1"/>
    <xf numFmtId="184" fontId="0" fillId="63" borderId="1" xfId="3533" applyNumberFormat="1" applyFont="1" applyFill="1" applyBorder="1"/>
    <xf numFmtId="0" fontId="110" fillId="77" borderId="49" xfId="0" applyFont="1" applyFill="1" applyBorder="1" applyAlignment="1">
      <alignment horizontal="center" vertical="center"/>
    </xf>
    <xf numFmtId="199" fontId="109" fillId="56" borderId="1" xfId="3533" applyNumberFormat="1" applyFont="1" applyFill="1" applyBorder="1"/>
    <xf numFmtId="199" fontId="0" fillId="56" borderId="0" xfId="0" applyNumberFormat="1" applyFill="1" applyAlignment="1">
      <alignment horizontal="center"/>
    </xf>
    <xf numFmtId="165" fontId="0" fillId="0" borderId="1" xfId="2358" applyFont="1" applyFill="1" applyBorder="1"/>
    <xf numFmtId="165" fontId="0" fillId="56" borderId="0" xfId="2358" applyFont="1" applyFill="1"/>
    <xf numFmtId="183" fontId="0" fillId="56" borderId="0" xfId="2358" applyNumberFormat="1" applyFont="1" applyFill="1"/>
    <xf numFmtId="183" fontId="125" fillId="56" borderId="13" xfId="2358" applyNumberFormat="1" applyFont="1" applyFill="1" applyBorder="1"/>
    <xf numFmtId="183" fontId="125" fillId="56" borderId="44" xfId="2358" applyNumberFormat="1" applyFont="1" applyFill="1" applyBorder="1"/>
    <xf numFmtId="199" fontId="0" fillId="56" borderId="0" xfId="0" applyNumberFormat="1" applyFill="1" applyAlignment="1">
      <alignment horizontal="center" vertical="center"/>
    </xf>
    <xf numFmtId="1" fontId="58" fillId="40" borderId="1" xfId="0" applyNumberFormat="1" applyFont="1" applyFill="1" applyBorder="1"/>
    <xf numFmtId="1" fontId="57" fillId="40" borderId="1" xfId="0" applyNumberFormat="1" applyFont="1" applyFill="1" applyBorder="1" applyAlignment="1">
      <alignment vertical="center" wrapText="1"/>
    </xf>
    <xf numFmtId="2" fontId="0" fillId="0" borderId="1" xfId="0" applyNumberFormat="1" applyFill="1" applyBorder="1"/>
    <xf numFmtId="4" fontId="45" fillId="40" borderId="1" xfId="3882" applyNumberFormat="1" applyFont="1" applyFill="1" applyBorder="1"/>
    <xf numFmtId="4" fontId="45" fillId="40" borderId="1" xfId="3889" applyNumberFormat="1" applyFont="1" applyFill="1" applyBorder="1"/>
    <xf numFmtId="0" fontId="138" fillId="80" borderId="1" xfId="3892" applyFont="1" applyFill="1" applyBorder="1" applyAlignment="1">
      <alignment horizontal="left"/>
    </xf>
    <xf numFmtId="0" fontId="48" fillId="40" borderId="1" xfId="0" applyFont="1" applyFill="1" applyBorder="1" applyAlignment="1">
      <alignment vertical="center"/>
    </xf>
    <xf numFmtId="0" fontId="0" fillId="40" borderId="1" xfId="0" applyFill="1" applyBorder="1" applyAlignment="1">
      <alignment vertical="center"/>
    </xf>
    <xf numFmtId="1" fontId="40" fillId="40" borderId="0" xfId="0" applyNumberFormat="1" applyFont="1" applyFill="1"/>
    <xf numFmtId="1" fontId="40" fillId="40" borderId="25" xfId="0" applyNumberFormat="1" applyFont="1" applyFill="1" applyBorder="1"/>
    <xf numFmtId="1" fontId="40" fillId="40" borderId="25" xfId="0" applyNumberFormat="1" applyFont="1" applyFill="1" applyBorder="1" applyAlignment="1">
      <alignment vertical="center" wrapText="1"/>
    </xf>
    <xf numFmtId="1" fontId="40" fillId="40" borderId="0" xfId="0" applyNumberFormat="1" applyFont="1" applyFill="1" applyAlignment="1">
      <alignment vertical="center" wrapText="1"/>
    </xf>
    <xf numFmtId="0" fontId="0" fillId="81" borderId="1" xfId="0" applyFill="1" applyBorder="1"/>
    <xf numFmtId="10" fontId="109" fillId="56" borderId="1" xfId="3533" applyNumberFormat="1" applyFont="1" applyFill="1" applyBorder="1"/>
    <xf numFmtId="0" fontId="0" fillId="0" borderId="0" xfId="0"/>
    <xf numFmtId="0" fontId="126" fillId="72" borderId="1" xfId="0" applyFont="1" applyFill="1" applyBorder="1" applyAlignment="1">
      <alignment horizontal="center"/>
    </xf>
    <xf numFmtId="0" fontId="126" fillId="59" borderId="1" xfId="0" applyFont="1" applyFill="1" applyBorder="1" applyAlignment="1">
      <alignment horizontal="center"/>
    </xf>
    <xf numFmtId="0" fontId="126" fillId="75" borderId="1" xfId="0" applyFont="1" applyFill="1" applyBorder="1" applyAlignment="1">
      <alignment horizontal="center"/>
    </xf>
    <xf numFmtId="10" fontId="111" fillId="0" borderId="1" xfId="0" applyNumberFormat="1" applyFont="1" applyBorder="1" applyAlignment="1">
      <alignment horizontal="center"/>
    </xf>
    <xf numFmtId="0" fontId="111" fillId="0" borderId="1" xfId="0" applyFont="1" applyBorder="1" applyAlignment="1">
      <alignment horizontal="center"/>
    </xf>
    <xf numFmtId="0" fontId="126" fillId="76" borderId="1" xfId="0" applyFont="1" applyFill="1" applyBorder="1" applyAlignment="1">
      <alignment horizontal="center"/>
    </xf>
    <xf numFmtId="0" fontId="105" fillId="54" borderId="1" xfId="0" applyFont="1" applyFill="1" applyBorder="1" applyAlignment="1">
      <alignment horizontal="center" vertical="center"/>
    </xf>
    <xf numFmtId="0" fontId="0" fillId="0" borderId="0" xfId="0"/>
    <xf numFmtId="0" fontId="110" fillId="54" borderId="1" xfId="0" applyFont="1" applyFill="1" applyBorder="1" applyAlignment="1">
      <alignment horizontal="center" wrapText="1"/>
    </xf>
    <xf numFmtId="0" fontId="111" fillId="78" borderId="25" xfId="0" applyFont="1" applyFill="1" applyBorder="1" applyAlignment="1">
      <alignment horizontal="center"/>
    </xf>
    <xf numFmtId="0" fontId="111" fillId="65" borderId="25" xfId="0" applyFont="1" applyFill="1" applyBorder="1" applyAlignment="1">
      <alignment horizontal="center"/>
    </xf>
    <xf numFmtId="0" fontId="111" fillId="79" borderId="0" xfId="0" applyFont="1" applyFill="1" applyAlignment="1">
      <alignment horizontal="center"/>
    </xf>
    <xf numFmtId="0" fontId="105" fillId="54" borderId="1" xfId="0" applyFont="1" applyFill="1" applyBorder="1" applyAlignment="1">
      <alignment horizontal="center"/>
    </xf>
    <xf numFmtId="0" fontId="105" fillId="54" borderId="43" xfId="0" applyFont="1" applyFill="1" applyBorder="1" applyAlignment="1">
      <alignment horizontal="center" vertical="center"/>
    </xf>
    <xf numFmtId="0" fontId="105" fillId="54" borderId="13" xfId="0" applyFont="1" applyFill="1" applyBorder="1" applyAlignment="1">
      <alignment horizontal="center" vertical="center"/>
    </xf>
    <xf numFmtId="0" fontId="105" fillId="54" borderId="44" xfId="0" applyFont="1" applyFill="1" applyBorder="1" applyAlignment="1">
      <alignment horizontal="center" vertical="center"/>
    </xf>
    <xf numFmtId="0" fontId="0" fillId="0" borderId="1" xfId="0" applyBorder="1" applyAlignment="1">
      <alignment horizontal="center" vertical="center" wrapText="1"/>
    </xf>
    <xf numFmtId="10" fontId="111" fillId="0" borderId="43" xfId="3533" applyNumberFormat="1" applyFont="1" applyFill="1" applyBorder="1" applyAlignment="1">
      <alignment horizontal="center"/>
    </xf>
    <xf numFmtId="10" fontId="111" fillId="0" borderId="13" xfId="3533" applyNumberFormat="1" applyFont="1" applyFill="1" applyBorder="1" applyAlignment="1">
      <alignment horizontal="center"/>
    </xf>
    <xf numFmtId="10" fontId="111" fillId="0" borderId="44" xfId="3533" applyNumberFormat="1" applyFont="1" applyFill="1" applyBorder="1" applyAlignment="1">
      <alignment horizontal="center"/>
    </xf>
    <xf numFmtId="2" fontId="112" fillId="54" borderId="1" xfId="0" applyNumberFormat="1" applyFont="1" applyFill="1" applyBorder="1" applyAlignment="1">
      <alignment horizontal="center"/>
    </xf>
    <xf numFmtId="0" fontId="114" fillId="54" borderId="1" xfId="0" applyFont="1" applyFill="1" applyBorder="1" applyAlignment="1">
      <alignment horizontal="center" vertical="center"/>
    </xf>
    <xf numFmtId="0" fontId="116" fillId="54" borderId="1" xfId="0" applyFont="1" applyFill="1" applyBorder="1" applyAlignment="1">
      <alignment horizontal="center" vertical="center"/>
    </xf>
    <xf numFmtId="2" fontId="114" fillId="54" borderId="1" xfId="0" applyNumberFormat="1" applyFont="1" applyFill="1" applyBorder="1" applyAlignment="1">
      <alignment horizontal="center" vertical="center"/>
    </xf>
    <xf numFmtId="2" fontId="114" fillId="54" borderId="1" xfId="0" applyNumberFormat="1" applyFont="1" applyFill="1" applyBorder="1" applyAlignment="1">
      <alignment horizontal="center"/>
    </xf>
    <xf numFmtId="2" fontId="115" fillId="54" borderId="44" xfId="0" applyNumberFormat="1" applyFont="1" applyFill="1" applyBorder="1" applyAlignment="1">
      <alignment horizontal="center"/>
    </xf>
    <xf numFmtId="2" fontId="115" fillId="54" borderId="1" xfId="0" applyNumberFormat="1" applyFont="1" applyFill="1" applyBorder="1" applyAlignment="1">
      <alignment horizontal="center"/>
    </xf>
    <xf numFmtId="1" fontId="0" fillId="0" borderId="45" xfId="0" applyNumberFormat="1" applyBorder="1" applyAlignment="1">
      <alignment wrapText="1"/>
    </xf>
    <xf numFmtId="0" fontId="0" fillId="0" borderId="0" xfId="0" applyAlignment="1">
      <alignment wrapText="1"/>
    </xf>
    <xf numFmtId="0" fontId="126" fillId="61" borderId="1" xfId="0" applyFont="1" applyFill="1" applyBorder="1" applyAlignment="1">
      <alignment horizontal="center"/>
    </xf>
    <xf numFmtId="0" fontId="126" fillId="69" borderId="1" xfId="0" applyFont="1" applyFill="1" applyBorder="1" applyAlignment="1">
      <alignment horizontal="center"/>
    </xf>
    <xf numFmtId="0" fontId="110" fillId="61" borderId="1" xfId="0" applyFont="1" applyFill="1" applyBorder="1" applyAlignment="1">
      <alignment horizontal="center"/>
    </xf>
    <xf numFmtId="0" fontId="110" fillId="69" borderId="1" xfId="0" applyFont="1" applyFill="1" applyBorder="1" applyAlignment="1">
      <alignment horizontal="center"/>
    </xf>
    <xf numFmtId="0" fontId="110" fillId="72" borderId="1" xfId="0" applyFont="1" applyFill="1" applyBorder="1" applyAlignment="1">
      <alignment horizontal="center"/>
    </xf>
    <xf numFmtId="0" fontId="105" fillId="64" borderId="1" xfId="0" applyFont="1" applyFill="1" applyBorder="1" applyAlignment="1">
      <alignment horizontal="center" vertical="center"/>
    </xf>
    <xf numFmtId="183" fontId="45" fillId="42" borderId="27" xfId="3880" applyNumberFormat="1" applyFont="1" applyFill="1" applyBorder="1" applyAlignment="1">
      <alignment horizontal="center"/>
    </xf>
    <xf numFmtId="183" fontId="45" fillId="42" borderId="47" xfId="3880" applyNumberFormat="1" applyFont="1" applyFill="1" applyBorder="1" applyAlignment="1">
      <alignment horizontal="center"/>
    </xf>
    <xf numFmtId="183" fontId="45" fillId="42" borderId="29" xfId="3880" applyNumberFormat="1" applyFont="1" applyFill="1" applyBorder="1" applyAlignment="1">
      <alignment horizontal="center"/>
    </xf>
    <xf numFmtId="183" fontId="45" fillId="42" borderId="43" xfId="3880" applyNumberFormat="1" applyFont="1" applyFill="1" applyBorder="1" applyAlignment="1">
      <alignment horizontal="center"/>
    </xf>
    <xf numFmtId="183" fontId="45" fillId="42" borderId="13" xfId="3880" applyNumberFormat="1" applyFont="1" applyFill="1" applyBorder="1" applyAlignment="1">
      <alignment horizontal="center"/>
    </xf>
    <xf numFmtId="183" fontId="45" fillId="42" borderId="44" xfId="3880" applyNumberFormat="1" applyFont="1" applyFill="1" applyBorder="1" applyAlignment="1">
      <alignment horizontal="center"/>
    </xf>
    <xf numFmtId="198" fontId="45" fillId="0" borderId="36" xfId="3879" applyFont="1" applyBorder="1" applyAlignment="1">
      <alignment horizontal="center" wrapText="1"/>
    </xf>
    <xf numFmtId="198" fontId="104" fillId="0" borderId="36" xfId="3879" applyBorder="1" applyAlignment="1">
      <alignment horizontal="center" wrapText="1"/>
    </xf>
    <xf numFmtId="198" fontId="45" fillId="0" borderId="1" xfId="3879" applyFont="1" applyBorder="1" applyAlignment="1">
      <alignment horizontal="center" wrapText="1"/>
    </xf>
    <xf numFmtId="183" fontId="45" fillId="71" borderId="30" xfId="3880" applyNumberFormat="1" applyFont="1" applyFill="1" applyBorder="1" applyAlignment="1">
      <alignment horizontal="center" wrapText="1"/>
    </xf>
    <xf numFmtId="183" fontId="45" fillId="71" borderId="48" xfId="3880" applyNumberFormat="1" applyFont="1" applyFill="1" applyBorder="1" applyAlignment="1">
      <alignment horizontal="center" wrapText="1"/>
    </xf>
    <xf numFmtId="183" fontId="45" fillId="0" borderId="43" xfId="3880" applyNumberFormat="1" applyFont="1" applyBorder="1" applyAlignment="1">
      <alignment horizontal="center" wrapText="1"/>
    </xf>
    <xf numFmtId="183" fontId="45" fillId="0" borderId="13" xfId="3880" applyNumberFormat="1" applyFont="1" applyBorder="1" applyAlignment="1">
      <alignment horizontal="center" wrapText="1"/>
    </xf>
    <xf numFmtId="183" fontId="45" fillId="0" borderId="44" xfId="3880" applyNumberFormat="1" applyFont="1" applyBorder="1" applyAlignment="1">
      <alignment horizontal="center" wrapText="1"/>
    </xf>
    <xf numFmtId="183" fontId="45" fillId="0" borderId="43" xfId="3880" applyNumberFormat="1" applyFont="1" applyFill="1" applyBorder="1" applyAlignment="1">
      <alignment horizontal="center" wrapText="1"/>
    </xf>
    <xf numFmtId="183" fontId="45" fillId="0" borderId="13" xfId="3880" applyNumberFormat="1" applyFont="1" applyFill="1" applyBorder="1" applyAlignment="1">
      <alignment horizontal="center" wrapText="1"/>
    </xf>
    <xf numFmtId="183" fontId="45" fillId="0" borderId="44" xfId="3880" applyNumberFormat="1" applyFont="1" applyFill="1" applyBorder="1" applyAlignment="1">
      <alignment horizontal="center" wrapText="1"/>
    </xf>
    <xf numFmtId="183" fontId="45" fillId="0" borderId="30" xfId="3880" applyNumberFormat="1" applyFont="1" applyBorder="1" applyAlignment="1">
      <alignment horizontal="center" wrapText="1"/>
    </xf>
    <xf numFmtId="183" fontId="45" fillId="0" borderId="48" xfId="3880" applyNumberFormat="1" applyFont="1" applyBorder="1" applyAlignment="1">
      <alignment horizontal="center" wrapText="1"/>
    </xf>
    <xf numFmtId="183" fontId="45" fillId="0" borderId="51" xfId="3880" applyNumberFormat="1" applyFont="1" applyBorder="1" applyAlignment="1">
      <alignment horizontal="center" wrapText="1"/>
    </xf>
    <xf numFmtId="183" fontId="45" fillId="0" borderId="52" xfId="3880" applyNumberFormat="1" applyFont="1" applyBorder="1" applyAlignment="1">
      <alignment horizontal="center" wrapText="1"/>
    </xf>
    <xf numFmtId="183" fontId="45" fillId="0" borderId="53" xfId="3880" applyNumberFormat="1" applyFont="1" applyBorder="1" applyAlignment="1">
      <alignment horizontal="center" wrapText="1"/>
    </xf>
    <xf numFmtId="198" fontId="45" fillId="70" borderId="46" xfId="3879" applyFont="1" applyFill="1" applyBorder="1" applyAlignment="1">
      <alignment horizontal="center" vertical="center" wrapText="1"/>
    </xf>
    <xf numFmtId="198" fontId="45" fillId="70" borderId="27" xfId="3879" applyFont="1" applyFill="1" applyBorder="1" applyAlignment="1">
      <alignment horizontal="center" vertical="center" wrapText="1"/>
    </xf>
    <xf numFmtId="198" fontId="45" fillId="70" borderId="28" xfId="3879" applyFont="1" applyFill="1" applyBorder="1" applyAlignment="1">
      <alignment horizontal="center" vertical="center" wrapText="1"/>
    </xf>
    <xf numFmtId="198" fontId="45" fillId="70" borderId="36" xfId="3879" applyFont="1" applyFill="1" applyBorder="1" applyAlignment="1">
      <alignment horizontal="center" vertical="center" wrapText="1"/>
    </xf>
    <xf numFmtId="198" fontId="45" fillId="70" borderId="1" xfId="3879" applyFont="1" applyFill="1" applyBorder="1" applyAlignment="1">
      <alignment horizontal="center" vertical="center" wrapText="1"/>
    </xf>
    <xf numFmtId="198" fontId="45" fillId="70" borderId="32" xfId="3879" applyFont="1" applyFill="1" applyBorder="1" applyAlignment="1">
      <alignment horizontal="center" vertical="center" wrapText="1"/>
    </xf>
    <xf numFmtId="198" fontId="45" fillId="70" borderId="33" xfId="3879" applyFont="1" applyFill="1" applyBorder="1" applyAlignment="1">
      <alignment horizontal="center" vertical="center" wrapText="1"/>
    </xf>
    <xf numFmtId="198" fontId="45" fillId="70" borderId="34" xfId="3879" applyFont="1" applyFill="1" applyBorder="1" applyAlignment="1">
      <alignment horizontal="center" vertical="center" wrapText="1"/>
    </xf>
    <xf numFmtId="198" fontId="45" fillId="70" borderId="60" xfId="3879" applyFont="1" applyFill="1" applyBorder="1" applyAlignment="1">
      <alignment horizontal="center" vertical="center" wrapText="1"/>
    </xf>
    <xf numFmtId="183" fontId="45" fillId="42" borderId="57" xfId="3880" applyNumberFormat="1" applyFont="1" applyFill="1" applyBorder="1" applyAlignment="1">
      <alignment horizontal="center"/>
    </xf>
    <xf numFmtId="183" fontId="45" fillId="42" borderId="56" xfId="3880" applyNumberFormat="1" applyFont="1" applyFill="1" applyBorder="1" applyAlignment="1">
      <alignment horizontal="center"/>
    </xf>
    <xf numFmtId="183" fontId="45" fillId="42" borderId="58" xfId="3880" applyNumberFormat="1" applyFont="1" applyFill="1" applyBorder="1" applyAlignment="1">
      <alignment horizontal="center"/>
    </xf>
    <xf numFmtId="183" fontId="45" fillId="0" borderId="59" xfId="3880" applyNumberFormat="1" applyFont="1" applyBorder="1" applyAlignment="1">
      <alignment horizontal="center" wrapText="1"/>
    </xf>
    <xf numFmtId="183" fontId="45" fillId="0" borderId="55" xfId="3880" applyNumberFormat="1" applyFont="1" applyBorder="1" applyAlignment="1">
      <alignment horizontal="center" wrapText="1"/>
    </xf>
    <xf numFmtId="183" fontId="45" fillId="42" borderId="1" xfId="3880" applyNumberFormat="1" applyFont="1" applyFill="1" applyBorder="1" applyAlignment="1">
      <alignment horizontal="center"/>
    </xf>
    <xf numFmtId="183" fontId="45" fillId="0" borderId="1" xfId="3880" applyNumberFormat="1" applyFont="1" applyBorder="1" applyAlignment="1">
      <alignment horizontal="center" wrapText="1"/>
    </xf>
    <xf numFmtId="183" fontId="45" fillId="71" borderId="1" xfId="3880" applyNumberFormat="1" applyFont="1" applyFill="1" applyBorder="1" applyAlignment="1">
      <alignment horizontal="center" wrapText="1"/>
    </xf>
    <xf numFmtId="183" fontId="127" fillId="54" borderId="27" xfId="2358" applyNumberFormat="1" applyFont="1" applyFill="1" applyBorder="1" applyAlignment="1">
      <alignment horizontal="center"/>
    </xf>
    <xf numFmtId="183" fontId="127" fillId="54" borderId="47" xfId="2358" applyNumberFormat="1" applyFont="1" applyFill="1" applyBorder="1" applyAlignment="1">
      <alignment horizontal="center"/>
    </xf>
    <xf numFmtId="183" fontId="127" fillId="54" borderId="29" xfId="2358" applyNumberFormat="1" applyFont="1" applyFill="1" applyBorder="1" applyAlignment="1">
      <alignment horizontal="center"/>
    </xf>
    <xf numFmtId="0" fontId="127" fillId="54" borderId="36" xfId="0" applyFont="1" applyFill="1" applyBorder="1" applyAlignment="1">
      <alignment horizontal="center" wrapText="1"/>
    </xf>
    <xf numFmtId="0" fontId="105" fillId="54" borderId="36" xfId="0" applyFont="1" applyFill="1" applyBorder="1" applyAlignment="1">
      <alignment horizontal="center" wrapText="1"/>
    </xf>
    <xf numFmtId="0" fontId="127" fillId="54" borderId="1" xfId="0" applyFont="1" applyFill="1" applyBorder="1" applyAlignment="1">
      <alignment horizontal="center" wrapText="1"/>
    </xf>
    <xf numFmtId="183" fontId="45" fillId="56" borderId="1" xfId="2358" applyNumberFormat="1" applyFont="1" applyFill="1" applyBorder="1" applyAlignment="1">
      <alignment horizontal="center"/>
    </xf>
    <xf numFmtId="183" fontId="127" fillId="54" borderId="1" xfId="2358" applyNumberFormat="1" applyFont="1" applyFill="1" applyBorder="1" applyAlignment="1">
      <alignment horizontal="center"/>
    </xf>
    <xf numFmtId="183" fontId="127" fillId="54" borderId="1" xfId="2358" applyNumberFormat="1" applyFont="1" applyFill="1" applyBorder="1" applyAlignment="1">
      <alignment horizontal="center" wrapText="1"/>
    </xf>
    <xf numFmtId="183" fontId="127" fillId="54" borderId="30" xfId="2358" applyNumberFormat="1" applyFont="1" applyFill="1" applyBorder="1" applyAlignment="1">
      <alignment horizontal="center" wrapText="1"/>
    </xf>
    <xf numFmtId="183" fontId="127" fillId="54" borderId="48" xfId="2358" applyNumberFormat="1" applyFont="1" applyFill="1" applyBorder="1" applyAlignment="1">
      <alignment horizontal="center" wrapText="1"/>
    </xf>
    <xf numFmtId="183" fontId="127" fillId="54" borderId="43" xfId="2358" applyNumberFormat="1" applyFont="1" applyFill="1" applyBorder="1" applyAlignment="1">
      <alignment horizontal="center" wrapText="1"/>
    </xf>
    <xf numFmtId="183" fontId="127" fillId="54" borderId="13" xfId="2358" applyNumberFormat="1" applyFont="1" applyFill="1" applyBorder="1" applyAlignment="1">
      <alignment horizontal="center" wrapText="1"/>
    </xf>
    <xf numFmtId="183" fontId="127" fillId="54" borderId="44" xfId="2358" applyNumberFormat="1" applyFont="1" applyFill="1" applyBorder="1" applyAlignment="1">
      <alignment horizontal="center" wrapText="1"/>
    </xf>
    <xf numFmtId="183" fontId="127" fillId="54" borderId="32" xfId="2358" applyNumberFormat="1" applyFont="1" applyFill="1" applyBorder="1" applyAlignment="1">
      <alignment horizontal="center"/>
    </xf>
    <xf numFmtId="183" fontId="127" fillId="54" borderId="32" xfId="2358" applyNumberFormat="1" applyFont="1" applyFill="1" applyBorder="1" applyAlignment="1">
      <alignment horizontal="center" wrapText="1"/>
    </xf>
    <xf numFmtId="0" fontId="0" fillId="0" borderId="0" xfId="0" applyAlignment="1">
      <alignment vertical="center"/>
    </xf>
  </cellXfs>
  <cellStyles count="3895">
    <cellStyle name="_03.01.11 Agl service release dup to december" xfId="1" xr:uid="{00000000-0005-0000-0000-000000000000}"/>
    <cellStyle name="_07. MIS - PSI-SS-final" xfId="2" xr:uid="{00000000-0005-0000-0000-000001000000}"/>
    <cellStyle name="_2010 APTMeeting (04Apr)" xfId="3" xr:uid="{00000000-0005-0000-0000-000002000000}"/>
    <cellStyle name="_2011 AgtReg x" xfId="4" xr:uid="{00000000-0005-0000-0000-000003000000}"/>
    <cellStyle name="_2011 APTMeeting 08" xfId="5" xr:uid="{00000000-0005-0000-0000-000004000000}"/>
    <cellStyle name="_2011 APTMeeting 09" xfId="6" xr:uid="{00000000-0005-0000-0000-000005000000}"/>
    <cellStyle name="_2011 APTMeeting 11 ml2" xfId="7" xr:uid="{00000000-0005-0000-0000-000006000000}"/>
    <cellStyle name="_2011 APTMeeting 11 prn" xfId="8" xr:uid="{00000000-0005-0000-0000-000007000000}"/>
    <cellStyle name="_2011 APTMeeting 12" xfId="9" xr:uid="{00000000-0005-0000-0000-000008000000}"/>
    <cellStyle name="_2011 Audit" xfId="10" xr:uid="{00000000-0005-0000-0000-000009000000}"/>
    <cellStyle name="_2011 Bid RAPDRP DTR n" xfId="11" xr:uid="{00000000-0005-0000-0000-00000A000000}"/>
    <cellStyle name="_2011 Bid RAPDRP DTR n 2" xfId="12" xr:uid="{00000000-0005-0000-0000-00000B000000}"/>
    <cellStyle name="_2011 Bid RAPDRP DTR n 2_CMD MEETING ON 06.09.13" xfId="13" xr:uid="{00000000-0005-0000-0000-00000C000000}"/>
    <cellStyle name="_2011 Bid RAPDRP DTR n 3" xfId="14" xr:uid="{00000000-0005-0000-0000-00000D000000}"/>
    <cellStyle name="_2011 Bid RAPDRP DTR n_11 KV Rural feeders 150 Amps" xfId="15" xr:uid="{00000000-0005-0000-0000-00000E000000}"/>
    <cellStyle name="_2011 Bid RAPDRP DTR n_ACD Charges" xfId="16" xr:uid="{00000000-0005-0000-0000-00000F000000}"/>
    <cellStyle name="_2011 Bid RAPDRP DTR n_ADB CIRCLE LI SCHEMES 10.09.2013" xfId="17" xr:uid="{00000000-0005-0000-0000-000010000000}"/>
    <cellStyle name="_2011 Bid RAPDRP DTR n_ADB CIRCLE Shifting of Lines inHousing Colonies23.09.2013.xls" xfId="18" xr:uid="{00000000-0005-0000-0000-000011000000}"/>
    <cellStyle name="_2011 Bid RAPDRP DTR n_ADB CRS Booklet 03-2013" xfId="19" xr:uid="{00000000-0005-0000-0000-000012000000}"/>
    <cellStyle name="_2011 Bid RAPDRP DTR n_AGL Sales" xfId="20" xr:uid="{00000000-0005-0000-0000-000013000000}"/>
    <cellStyle name="_2011 Bid RAPDRP DTR n_Arrears breakup " xfId="21" xr:uid="{00000000-0005-0000-0000-000014000000}"/>
    <cellStyle name="_2011 Bid RAPDRP DTR n_Arrrears Morethan Rs. 10000" xfId="22" xr:uid="{00000000-0005-0000-0000-000015000000}"/>
    <cellStyle name="_2011 Bid RAPDRP DTR n_Back billing" xfId="23" xr:uid="{00000000-0005-0000-0000-000016000000}"/>
    <cellStyle name="_2011 Bid RAPDRP DTR n_BOOKLET- JUNE-2013." xfId="24" xr:uid="{00000000-0005-0000-0000-000017000000}"/>
    <cellStyle name="_2011 Bid RAPDRP DTR n_Cap" xfId="25" xr:uid="{00000000-0005-0000-0000-000018000000}"/>
    <cellStyle name="_2011 Bid RAPDRP DTR n_CAT wise D &amp; C" xfId="26" xr:uid="{00000000-0005-0000-0000-000019000000}"/>
    <cellStyle name="_2011 Bid RAPDRP DTR n_Check Readings" xfId="27" xr:uid="{00000000-0005-0000-0000-00001A000000}"/>
    <cellStyle name="_2011 Bid RAPDRP DTR n_CIRCLE" xfId="28" xr:uid="{00000000-0005-0000-0000-00001B000000}"/>
    <cellStyle name="_2011 Bid RAPDRP DTR n_CLDP List" xfId="29" xr:uid="{00000000-0005-0000-0000-00001C000000}"/>
    <cellStyle name="_2011 Bid RAPDRP DTR n_CMD MEETING 06.11.2013 (Commercial)" xfId="30" xr:uid="{00000000-0005-0000-0000-00001D000000}"/>
    <cellStyle name="_2011 Bid RAPDRP DTR n_CMD MEETING BOOKLET INFORMATION ADB CIRCLE 23.10.2013" xfId="31" xr:uid="{00000000-0005-0000-0000-00001E000000}"/>
    <cellStyle name="_2011 Bid RAPDRP DTR n_CMD MEETING ON 06.09.13" xfId="32" xr:uid="{00000000-0005-0000-0000-00001F000000}"/>
    <cellStyle name="_2011 Bid RAPDRP DTR n_CMD review meeting ADB Circle 16.09.2013" xfId="33" xr:uid="{00000000-0005-0000-0000-000020000000}"/>
    <cellStyle name="_2011 Bid RAPDRP DTR n_COMMERCIAL &amp; CONSTRUCTION 19.06.2013" xfId="34" xr:uid="{00000000-0005-0000-0000-000021000000}"/>
    <cellStyle name="_2011 Bid RAPDRP DTR n_Comparative graph data " xfId="35" xr:uid="{00000000-0005-0000-0000-000022000000}"/>
    <cellStyle name="_2011 Bid RAPDRP DTR n_Consolidated all Govt Works 02.09.2013" xfId="36" xr:uid="{00000000-0005-0000-0000-000023000000}"/>
    <cellStyle name="_2011 Bid RAPDRP DTR n_Copy of ADBCIRCLESTSub-Plan14.03.2014_20140315054830.585_X" xfId="37" xr:uid="{00000000-0005-0000-0000-000024000000}"/>
    <cellStyle name="_2011 Bid RAPDRP DTR n_Copy of AE-Comml-ADB_20131105122648.394_X" xfId="38" xr:uid="{00000000-0005-0000-0000-000025000000}"/>
    <cellStyle name="_2011 Bid RAPDRP DTR n_Cumulative" xfId="39" xr:uid="{00000000-0005-0000-0000-000026000000}"/>
    <cellStyle name="_2011 Bid RAPDRP DTR n_Dec" xfId="40" xr:uid="{00000000-0005-0000-0000-000027000000}"/>
    <cellStyle name="_2011 Bid RAPDRP DTR n_Demand Raised wrt adj targe " xfId="41" xr:uid="{00000000-0005-0000-0000-000028000000}"/>
    <cellStyle name="_2011 Bid RAPDRP DTR n_Development Activies of ADB Circle 09-01-2013" xfId="42" xr:uid="{00000000-0005-0000-0000-000029000000}"/>
    <cellStyle name="_2011 Bid RAPDRP DTR n_Development Activies of ADB Circle 09-01-2013_RM COMPLAINS UP TO 31.05.2013 OF MRT DIVISION.." xfId="43" xr:uid="{00000000-0005-0000-0000-00002A000000}"/>
    <cellStyle name="_2011 Bid RAPDRP DTR n_Division wise ABSTRACT IJP IIIrd Phase 2nd list 13.09.2013" xfId="44" xr:uid="{00000000-0005-0000-0000-00002B000000}"/>
    <cellStyle name="_2011 Bid RAPDRP DTR n_DRC Meeting held on 08.10.2013" xfId="45" xr:uid="{00000000-0005-0000-0000-00002C000000}"/>
    <cellStyle name="_2011 Bid RAPDRP DTR n_DTR-Fail" xfId="46" xr:uid="{00000000-0005-0000-0000-00002D000000}"/>
    <cellStyle name="_2011 Bid RAPDRP DTR n_DTR's Energised" xfId="47" xr:uid="{00000000-0005-0000-0000-00002E000000}"/>
    <cellStyle name="_2011 Bid RAPDRP DTR n_EHT Sales" xfId="48" xr:uid="{00000000-0005-0000-0000-00002F000000}"/>
    <cellStyle name="_2011 Bid RAPDRP DTR n_Energy Drawal &amp; Utl" xfId="49" xr:uid="{00000000-0005-0000-0000-000030000000}"/>
    <cellStyle name="_2011 Bid RAPDRP DTR n_Energy Sales" xfId="50" xr:uid="{00000000-0005-0000-0000-000031000000}"/>
    <cellStyle name="_2011 Bid RAPDRP DTR n_Exceptionals Bi-Monthly" xfId="51" xr:uid="{00000000-0005-0000-0000-000032000000}"/>
    <cellStyle name="_2011 Bid RAPDRP DTR n_F-20(a)" xfId="52" xr:uid="{00000000-0005-0000-0000-000033000000}"/>
    <cellStyle name="_2011 Bid RAPDRP DTR n_Feb" xfId="53" xr:uid="{00000000-0005-0000-0000-000034000000}"/>
    <cellStyle name="_2011 Bid RAPDRP DTR n_HT Metered Sales" xfId="54" xr:uid="{00000000-0005-0000-0000-000035000000}"/>
    <cellStyle name="_2011 Bid RAPDRP DTR n_HT Pend Abs" xfId="55" xr:uid="{00000000-0005-0000-0000-000036000000}"/>
    <cellStyle name="_2011 Bid RAPDRP DTR n_Ident Un-au AGL" xfId="56" xr:uid="{00000000-0005-0000-0000-000037000000}"/>
    <cellStyle name="_2011 Bid RAPDRP DTR n_IJP IIIrd Phase 2nd list 15.09.2013" xfId="57" xr:uid="{00000000-0005-0000-0000-000038000000}"/>
    <cellStyle name="_2011 Bid RAPDRP DTR n_Input, Salses &amp; Demand" xfId="58" xr:uid="{00000000-0005-0000-0000-000039000000}"/>
    <cellStyle name="_2011 Bid RAPDRP DTR n_Intensive Raids" xfId="59" xr:uid="{00000000-0005-0000-0000-00003A000000}"/>
    <cellStyle name="_2011 Bid RAPDRP DTR n_ITDA 320 No's LIST 21.11.2013" xfId="60" xr:uid="{00000000-0005-0000-0000-00003B000000}"/>
    <cellStyle name="_2011 Bid RAPDRP DTR n_ITDA ABSTRACT 19.12.2013" xfId="61" xr:uid="{00000000-0005-0000-0000-00003C000000}"/>
    <cellStyle name="_2011 Bid RAPDRP DTR n_Jan" xfId="62" xr:uid="{00000000-0005-0000-0000-00003D000000}"/>
    <cellStyle name="_2011 Bid RAPDRP DTR n_Karimnagar" xfId="63" xr:uid="{00000000-0005-0000-0000-00003E000000}"/>
    <cellStyle name="_2011 Bid RAPDRP DTR n_KNR feb 13" xfId="64" xr:uid="{00000000-0005-0000-0000-00003F000000}"/>
    <cellStyle name="_2011 Bid RAPDRP DTR n_LI-schme" xfId="65" xr:uid="{00000000-0005-0000-0000-000040000000}"/>
    <cellStyle name="_2011 Bid RAPDRP DTR n_LT Metered Sales" xfId="66" xr:uid="{00000000-0005-0000-0000-000041000000}"/>
    <cellStyle name="_2011 Bid RAPDRP DTR n_LV - DTR's" xfId="67" xr:uid="{00000000-0005-0000-0000-000042000000}"/>
    <cellStyle name="_2011 Bid RAPDRP DTR n_LV - DTR's HVDS" xfId="68" xr:uid="{00000000-0005-0000-0000-000043000000}"/>
    <cellStyle name="_2011 Bid RAPDRP DTR n_Mar" xfId="69" xr:uid="{00000000-0005-0000-0000-000044000000}"/>
    <cellStyle name="_2011 Bid RAPDRP DTR n_MHQ's" xfId="70" xr:uid="{00000000-0005-0000-0000-000045000000}"/>
    <cellStyle name="_2011 Bid RAPDRP DTR n_Middle Poles" xfId="71" xr:uid="{00000000-0005-0000-0000-000046000000}"/>
    <cellStyle name="_2011 Bid RAPDRP DTR n_MRI Compatability" xfId="72" xr:uid="{00000000-0005-0000-0000-000047000000}"/>
    <cellStyle name="_2011 Bid RAPDRP DTR n_Mtd-Agl-Sc" xfId="73" xr:uid="{00000000-0005-0000-0000-000048000000}"/>
    <cellStyle name="_2011 Bid RAPDRP DTR n_New 5 th Prof" xfId="74" xr:uid="{00000000-0005-0000-0000-000049000000}"/>
    <cellStyle name="_2011 Bid RAPDRP DTR n_New LD PROFORMA" xfId="75" xr:uid="{00000000-0005-0000-0000-00004A000000}"/>
    <cellStyle name="_2011 Bid RAPDRP DTR n_Non-Free-Agls" xfId="76" xr:uid="{00000000-0005-0000-0000-00004B000000}"/>
    <cellStyle name="_2011 Bid RAPDRP DTR n_NPDCL Abstract" xfId="77" xr:uid="{00000000-0005-0000-0000-00004C000000}"/>
    <cellStyle name="_2011 Bid RAPDRP DTR n_Off Detail" xfId="78" xr:uid="{00000000-0005-0000-0000-00004D000000}"/>
    <cellStyle name="_2011 Bid RAPDRP DTR n_Over-DTR" xfId="79" xr:uid="{00000000-0005-0000-0000-00004E000000}"/>
    <cellStyle name="_2011 Bid RAPDRP DTR n_Perf-new format" xfId="80" xr:uid="{00000000-0005-0000-0000-00004F000000}"/>
    <cellStyle name="_2011 Bid RAPDRP DTR n_Performance sheet" xfId="81" xr:uid="{00000000-0005-0000-0000-000050000000}"/>
    <cellStyle name="_2011 Bid RAPDRP DTR n_Reasons for Accidents (B)" xfId="82" xr:uid="{00000000-0005-0000-0000-000051000000}"/>
    <cellStyle name="_2011 Bid RAPDRP DTR n_Release AGL " xfId="83" xr:uid="{00000000-0005-0000-0000-000052000000}"/>
    <cellStyle name="_2011 Bid RAPDRP DTR n_Revenue collection " xfId="84" xr:uid="{00000000-0005-0000-0000-000053000000}"/>
    <cellStyle name="_2011 Bid RAPDRP DTR n_Revised CMD review meeting ADB Circle June 13" xfId="85" xr:uid="{00000000-0005-0000-0000-000054000000}"/>
    <cellStyle name="_2011 Bid RAPDRP DTR n_revised KNR Dec 2012" xfId="86" xr:uid="{00000000-0005-0000-0000-000055000000}"/>
    <cellStyle name="_2011 Bid RAPDRP DTR n_Revised MIS Comml Nirmal 1-8-2013" xfId="87" xr:uid="{00000000-0005-0000-0000-000056000000}"/>
    <cellStyle name="_2011 Bid RAPDRP DTR n_RR act new" xfId="88" xr:uid="{00000000-0005-0000-0000-000057000000}"/>
    <cellStyle name="_2011 Bid RAPDRP DTR n_Sheet1" xfId="89" xr:uid="{00000000-0005-0000-0000-000058000000}"/>
    <cellStyle name="_2011 Bid RAPDRP DTR n_Sp-Rural" xfId="90" xr:uid="{00000000-0005-0000-0000-000059000000}"/>
    <cellStyle name="_2011 Bid RAPDRP DTR n_SP-Urban" xfId="91" xr:uid="{00000000-0005-0000-0000-00005A000000}"/>
    <cellStyle name="_2011 Bid RAPDRP DTR n_T &amp; Munpl" xfId="92" xr:uid="{00000000-0005-0000-0000-00005B000000}"/>
    <cellStyle name="_2011 Bid RAPDRP DTR n_Tatkal AGL" xfId="93" xr:uid="{00000000-0005-0000-0000-00005C000000}"/>
    <cellStyle name="_2011 Bid RAPDRP DTR n_TECH. MIS NIRMAL 01-10-2012" xfId="94" xr:uid="{00000000-0005-0000-0000-00005D000000}"/>
    <cellStyle name="_2011 Bid RAPDRP DTR n_TECH. MIS NIRMAL 01-10-2012_ADB CIRCLE CLDP, IJP &amp; ST Sub-Plan 06.01.2014" xfId="95" xr:uid="{00000000-0005-0000-0000-00005E000000}"/>
    <cellStyle name="_2011 Bid RAPDRP DTR n_TECH. MIS NIRMAL 01-10-2012_ADB CIRCLE SPANDANA     (1) &amp; (2) 16.01.2014" xfId="96" xr:uid="{00000000-0005-0000-0000-00005F000000}"/>
    <cellStyle name="_2011 Bid RAPDRP DTR n_TECH. MIS NIRMAL 01-10-2012_ADB CIRCLE weekly information 01.02.2014" xfId="97" xr:uid="{00000000-0005-0000-0000-000060000000}"/>
    <cellStyle name="_2011 Bid RAPDRP DTR n_TECH. MIS NIRMAL 01-10-2012_ADB CIRCLE weekly information 18.01.2014" xfId="98" xr:uid="{00000000-0005-0000-0000-000061000000}"/>
    <cellStyle name="_2011 Bid RAPDRP DTR n_TECH. MIS NIRMAL 01-10-2012_CIRCLE 01.02.2014" xfId="99" xr:uid="{00000000-0005-0000-0000-000062000000}"/>
    <cellStyle name="_2011 Bid RAPDRP DTR n_TECH. MIS NIRMAL 01-10-2012_Consolidated all Govt Works 02.01.2014" xfId="100" xr:uid="{00000000-0005-0000-0000-000063000000}"/>
    <cellStyle name="_2011 Bid RAPDRP DTR n_Top 100 services" xfId="101" xr:uid="{00000000-0005-0000-0000-000064000000}"/>
    <cellStyle name="_2011 Bid RAPDRP DTR n_Total Metered Sales " xfId="102" xr:uid="{00000000-0005-0000-0000-000065000000}"/>
    <cellStyle name="_2011 Bid RAPDRP DTR n_Un-Agls (3)" xfId="103" xr:uid="{00000000-0005-0000-0000-000066000000}"/>
    <cellStyle name="_2011 Bid RAPDRP DTR n_Un-Agls (4)" xfId="104" xr:uid="{00000000-0005-0000-0000-000067000000}"/>
    <cellStyle name="_2011 Bid RAPDRP DTR n_Verified Part-A Go-Live status of MDAS GIS 26th Dec(1)" xfId="105" xr:uid="{00000000-0005-0000-0000-000068000000}"/>
    <cellStyle name="_2011 Bid RAPDRP DTR n_WGL-Comml" xfId="106" xr:uid="{00000000-0005-0000-0000-000069000000}"/>
    <cellStyle name="_2011 Bid RAPDRP DTR n_Work orders" xfId="107" xr:uid="{00000000-0005-0000-0000-00006A000000}"/>
    <cellStyle name="_2011 Bid RAPDRP DTR n_Zone NZB - SEPTEMBER' 12" xfId="108" xr:uid="{00000000-0005-0000-0000-00006B000000}"/>
    <cellStyle name="_2011 Genl" xfId="109" xr:uid="{00000000-0005-0000-0000-00006C000000}"/>
    <cellStyle name="_2011 Genl 2" xfId="110" xr:uid="{00000000-0005-0000-0000-00006D000000}"/>
    <cellStyle name="_2011 Genl 2_CMD MEETING ON 06.09.13" xfId="111" xr:uid="{00000000-0005-0000-0000-00006E000000}"/>
    <cellStyle name="_2011 Genl_BOOKLET- JUNE-2013." xfId="112" xr:uid="{00000000-0005-0000-0000-00006F000000}"/>
    <cellStyle name="_2011 Genl_BOOKLET-JULY-2013._20130806151007.049_X" xfId="113" xr:uid="{00000000-0005-0000-0000-000070000000}"/>
    <cellStyle name="_2011 Genl_CMD MEETING ON 06.09.13" xfId="114" xr:uid="{00000000-0005-0000-0000-000071000000}"/>
    <cellStyle name="_2011 Genl_Copy of ADBCIRCLESTSub-Plan14.03.2014_20140315054830.585_X" xfId="115" xr:uid="{00000000-0005-0000-0000-000072000000}"/>
    <cellStyle name="_2011 Genl_Copy of SEOPADBProgressdt.13.09.13_20130913131411.933_X" xfId="116" xr:uid="{00000000-0005-0000-0000-000073000000}"/>
    <cellStyle name="_2011 Genl_DEE-CONST-PROGRESS DT6-08-13" xfId="117" xr:uid="{00000000-0005-0000-0000-000074000000}"/>
    <cellStyle name="_2011 Genl_SEOPADBProgressdt.13.09.13_20130913110821.315_X" xfId="118" xr:uid="{00000000-0005-0000-0000-000075000000}"/>
    <cellStyle name="_2011 Genl_Verified Part-A Go-Live status of MDAS GIS 26th Dec(1)" xfId="119" xr:uid="{00000000-0005-0000-0000-000076000000}"/>
    <cellStyle name="_2011 Genl_WGL-Comml" xfId="120" xr:uid="{00000000-0005-0000-0000-000077000000}"/>
    <cellStyle name="_2011 Ltr RAPDRP pB DTR" xfId="121" xr:uid="{00000000-0005-0000-0000-000078000000}"/>
    <cellStyle name="_2011 Ltr RAPDRP pB DTR_CMD MEETING ON 06.09.13" xfId="122" xr:uid="{00000000-0005-0000-0000-000079000000}"/>
    <cellStyle name="_2011 Ltr RAPDRP pB DTR_SC-ST Progress as on 31.05.2014==" xfId="123" xr:uid="{00000000-0005-0000-0000-00007A000000}"/>
    <cellStyle name="_2011 Ltr RAPDRP pB DTR_Verified Part-A Go-Live status of MDAS GIS 26th Dec(1)" xfId="124" xr:uid="{00000000-0005-0000-0000-00007B000000}"/>
    <cellStyle name="_2011 Note" xfId="125" xr:uid="{00000000-0005-0000-0000-00007C000000}"/>
    <cellStyle name="_2011 Pgs 03" xfId="126" xr:uid="{00000000-0005-0000-0000-00007D000000}"/>
    <cellStyle name="_2011 Pgs 0729" xfId="127" xr:uid="{00000000-0005-0000-0000-00007E000000}"/>
    <cellStyle name="_2011 Pgs SS" xfId="128" xr:uid="{00000000-0005-0000-0000-00007F000000}"/>
    <cellStyle name="_2011 RAPDRP pA" xfId="129" xr:uid="{00000000-0005-0000-0000-000080000000}"/>
    <cellStyle name="_2011 RAPDRP pA 2" xfId="130" xr:uid="{00000000-0005-0000-0000-000081000000}"/>
    <cellStyle name="_2011 RAPDRP pA 2_CMD MEETING ON 06.09.13" xfId="131" xr:uid="{00000000-0005-0000-0000-000082000000}"/>
    <cellStyle name="_2011 RAPDRP pA 3" xfId="132" xr:uid="{00000000-0005-0000-0000-000083000000}"/>
    <cellStyle name="_2011 RAPDRP pA 4" xfId="133" xr:uid="{00000000-0005-0000-0000-000084000000}"/>
    <cellStyle name="_2011 RAPDRP pA 5" xfId="134" xr:uid="{00000000-0005-0000-0000-000085000000}"/>
    <cellStyle name="_2011 RAPDRP pA 5_Existing-PTRs" xfId="135" xr:uid="{00000000-0005-0000-0000-000086000000}"/>
    <cellStyle name="_2011 RAPDRP pA 5_July- 2013" xfId="136" xr:uid="{00000000-0005-0000-0000-000087000000}"/>
    <cellStyle name="_2011 RAPDRP pA 5_June-2014" xfId="137" xr:uid="{00000000-0005-0000-0000-000088000000}"/>
    <cellStyle name="_2011 RAPDRP pA 5_Nov-2013" xfId="138" xr:uid="{00000000-0005-0000-0000-000089000000}"/>
    <cellStyle name="_2011 RAPDRP pA 5_RS-PTRS" xfId="139" xr:uid="{00000000-0005-0000-0000-00008A000000}"/>
    <cellStyle name="_2011 RAPDRP pA Pgs" xfId="140" xr:uid="{00000000-0005-0000-0000-00008B000000}"/>
    <cellStyle name="_2011 RAPDRP pA Pgs 2" xfId="141" xr:uid="{00000000-0005-0000-0000-00008C000000}"/>
    <cellStyle name="_2011 RAPDRP pA Pgs 2_CMD MEETING ON 06.09.13" xfId="142" xr:uid="{00000000-0005-0000-0000-00008D000000}"/>
    <cellStyle name="_2011 RAPDRP pA Pgs 3" xfId="143" xr:uid="{00000000-0005-0000-0000-00008E000000}"/>
    <cellStyle name="_2011 RAPDRP pA Pgs 4" xfId="144" xr:uid="{00000000-0005-0000-0000-00008F000000}"/>
    <cellStyle name="_2011 RAPDRP pA Pgs 5" xfId="145" xr:uid="{00000000-0005-0000-0000-000090000000}"/>
    <cellStyle name="_2011 RAPDRP pA Pgs 5_Existing-PTRs" xfId="146" xr:uid="{00000000-0005-0000-0000-000091000000}"/>
    <cellStyle name="_2011 RAPDRP pA Pgs 5_July- 2013" xfId="147" xr:uid="{00000000-0005-0000-0000-000092000000}"/>
    <cellStyle name="_2011 RAPDRP pA Pgs 5_June-2014" xfId="148" xr:uid="{00000000-0005-0000-0000-000093000000}"/>
    <cellStyle name="_2011 RAPDRP pA Pgs 5_Nov-2013" xfId="149" xr:uid="{00000000-0005-0000-0000-000094000000}"/>
    <cellStyle name="_2011 RAPDRP pA Pgs 5_RS-PTRS" xfId="150" xr:uid="{00000000-0005-0000-0000-000095000000}"/>
    <cellStyle name="_2011 RAPDRP pA Pgs_11 KV Rural feeders 150 Amps" xfId="151" xr:uid="{00000000-0005-0000-0000-000096000000}"/>
    <cellStyle name="_2011 RAPDRP pA Pgs_ACD Charges" xfId="152" xr:uid="{00000000-0005-0000-0000-000097000000}"/>
    <cellStyle name="_2011 RAPDRP pA Pgs_ADB CIRCLE LI SCHEMES 10.09.2013" xfId="153" xr:uid="{00000000-0005-0000-0000-000098000000}"/>
    <cellStyle name="_2011 RAPDRP pA Pgs_ADB CIRCLE Shifting of Lines inHousing Colonies23.09.2013.xls" xfId="154" xr:uid="{00000000-0005-0000-0000-000099000000}"/>
    <cellStyle name="_2011 RAPDRP pA Pgs_ADB CRS Booklet 03-2013" xfId="155" xr:uid="{00000000-0005-0000-0000-00009A000000}"/>
    <cellStyle name="_2011 RAPDRP pA Pgs_AGL Sales" xfId="156" xr:uid="{00000000-0005-0000-0000-00009B000000}"/>
    <cellStyle name="_2011 RAPDRP pA Pgs_Arrears breakup " xfId="157" xr:uid="{00000000-0005-0000-0000-00009C000000}"/>
    <cellStyle name="_2011 RAPDRP pA Pgs_Arrrears Morethan Rs. 10000" xfId="158" xr:uid="{00000000-0005-0000-0000-00009D000000}"/>
    <cellStyle name="_2011 RAPDRP pA Pgs_Back billing" xfId="159" xr:uid="{00000000-0005-0000-0000-00009E000000}"/>
    <cellStyle name="_2011 RAPDRP pA Pgs_BOOKLET-JULY-2013._20130806151007.049_X" xfId="160" xr:uid="{00000000-0005-0000-0000-00009F000000}"/>
    <cellStyle name="_2011 RAPDRP pA Pgs_Cap" xfId="161" xr:uid="{00000000-0005-0000-0000-0000A0000000}"/>
    <cellStyle name="_2011 RAPDRP pA Pgs_CAT wise D &amp; C" xfId="162" xr:uid="{00000000-0005-0000-0000-0000A1000000}"/>
    <cellStyle name="_2011 RAPDRP pA Pgs_Check Readings" xfId="163" xr:uid="{00000000-0005-0000-0000-0000A2000000}"/>
    <cellStyle name="_2011 RAPDRP pA Pgs_CIRCLE" xfId="164" xr:uid="{00000000-0005-0000-0000-0000A3000000}"/>
    <cellStyle name="_2011 RAPDRP pA Pgs_CLDP List" xfId="165" xr:uid="{00000000-0005-0000-0000-0000A4000000}"/>
    <cellStyle name="_2011 RAPDRP pA Pgs_CMD MEETING 06.11.2013 (Commercial)" xfId="166" xr:uid="{00000000-0005-0000-0000-0000A5000000}"/>
    <cellStyle name="_2011 RAPDRP pA Pgs_CMD MEETING BOOKLET INFORMATION ADB CIRCLE 23.10.2013" xfId="167" xr:uid="{00000000-0005-0000-0000-0000A6000000}"/>
    <cellStyle name="_2011 RAPDRP pA Pgs_CMD MEETING ON 06.09.13" xfId="168" xr:uid="{00000000-0005-0000-0000-0000A7000000}"/>
    <cellStyle name="_2011 RAPDRP pA Pgs_CMD review meeting ADB Circle 16.09.2013" xfId="169" xr:uid="{00000000-0005-0000-0000-0000A8000000}"/>
    <cellStyle name="_2011 RAPDRP pA Pgs_COMMERCIAL &amp; CONSTRUCTION 19.06.2013" xfId="170" xr:uid="{00000000-0005-0000-0000-0000A9000000}"/>
    <cellStyle name="_2011 RAPDRP pA Pgs_Comparative graph data " xfId="171" xr:uid="{00000000-0005-0000-0000-0000AA000000}"/>
    <cellStyle name="_2011 RAPDRP pA Pgs_Consolidated all Govt Works 02.09.2013" xfId="172" xr:uid="{00000000-0005-0000-0000-0000AB000000}"/>
    <cellStyle name="_2011 RAPDRP pA Pgs_Copy of ADBCIRCLESTSub-Plan14.03.2014_20140315054830.585_X" xfId="173" xr:uid="{00000000-0005-0000-0000-0000AC000000}"/>
    <cellStyle name="_2011 RAPDRP pA Pgs_Copy of AE-Comml-ADB_20131105122648.394_X" xfId="174" xr:uid="{00000000-0005-0000-0000-0000AD000000}"/>
    <cellStyle name="_2011 RAPDRP pA Pgs_Cumulative" xfId="175" xr:uid="{00000000-0005-0000-0000-0000AE000000}"/>
    <cellStyle name="_2011 RAPDRP pA Pgs_Dec" xfId="176" xr:uid="{00000000-0005-0000-0000-0000AF000000}"/>
    <cellStyle name="_2011 RAPDRP pA Pgs_Demand Raised wrt adj targe " xfId="177" xr:uid="{00000000-0005-0000-0000-0000B0000000}"/>
    <cellStyle name="_2011 RAPDRP pA Pgs_Development Activies of ADB Circle 09-01-2013" xfId="178" xr:uid="{00000000-0005-0000-0000-0000B1000000}"/>
    <cellStyle name="_2011 RAPDRP pA Pgs_Development Activies of ADB Circle 09-01-2013_RM COMPLAINS UP TO 31.05.2013 OF MRT DIVISION.." xfId="179" xr:uid="{00000000-0005-0000-0000-0000B2000000}"/>
    <cellStyle name="_2011 RAPDRP pA Pgs_Division wise ABSTRACT IJP IIIrd Phase 2nd list 13.09.2013" xfId="180" xr:uid="{00000000-0005-0000-0000-0000B3000000}"/>
    <cellStyle name="_2011 RAPDRP pA Pgs_DRC Meeting held on 08.10.2013" xfId="181" xr:uid="{00000000-0005-0000-0000-0000B4000000}"/>
    <cellStyle name="_2011 RAPDRP pA Pgs_DTR-Fail" xfId="182" xr:uid="{00000000-0005-0000-0000-0000B5000000}"/>
    <cellStyle name="_2011 RAPDRP pA Pgs_DTR's Energised" xfId="183" xr:uid="{00000000-0005-0000-0000-0000B6000000}"/>
    <cellStyle name="_2011 RAPDRP pA Pgs_EHT Sales" xfId="184" xr:uid="{00000000-0005-0000-0000-0000B7000000}"/>
    <cellStyle name="_2011 RAPDRP pA Pgs_Energy Drawal &amp; Utl" xfId="185" xr:uid="{00000000-0005-0000-0000-0000B8000000}"/>
    <cellStyle name="_2011 RAPDRP pA Pgs_Energy Sales" xfId="186" xr:uid="{00000000-0005-0000-0000-0000B9000000}"/>
    <cellStyle name="_2011 RAPDRP pA Pgs_Exceptionals Bi-Monthly" xfId="187" xr:uid="{00000000-0005-0000-0000-0000BA000000}"/>
    <cellStyle name="_2011 RAPDRP pA Pgs_F-20(a)" xfId="188" xr:uid="{00000000-0005-0000-0000-0000BB000000}"/>
    <cellStyle name="_2011 RAPDRP pA Pgs_Feb" xfId="189" xr:uid="{00000000-0005-0000-0000-0000BC000000}"/>
    <cellStyle name="_2011 RAPDRP pA Pgs_HT Metered Sales" xfId="190" xr:uid="{00000000-0005-0000-0000-0000BD000000}"/>
    <cellStyle name="_2011 RAPDRP pA Pgs_HT Pend Abs" xfId="191" xr:uid="{00000000-0005-0000-0000-0000BE000000}"/>
    <cellStyle name="_2011 RAPDRP pA Pgs_Ident Un-au AGL" xfId="192" xr:uid="{00000000-0005-0000-0000-0000BF000000}"/>
    <cellStyle name="_2011 RAPDRP pA Pgs_IJP IIIrd Phase 2nd list 15.09.2013" xfId="193" xr:uid="{00000000-0005-0000-0000-0000C0000000}"/>
    <cellStyle name="_2011 RAPDRP pA Pgs_Input, Salses &amp; Demand" xfId="194" xr:uid="{00000000-0005-0000-0000-0000C1000000}"/>
    <cellStyle name="_2011 RAPDRP pA Pgs_Intensive Raids" xfId="195" xr:uid="{00000000-0005-0000-0000-0000C2000000}"/>
    <cellStyle name="_2011 RAPDRP pA Pgs_ITDA 320 No's LIST 21.11.2013" xfId="196" xr:uid="{00000000-0005-0000-0000-0000C3000000}"/>
    <cellStyle name="_2011 RAPDRP pA Pgs_ITDA ABSTRACT 19.12.2013" xfId="197" xr:uid="{00000000-0005-0000-0000-0000C4000000}"/>
    <cellStyle name="_2011 RAPDRP pA Pgs_Jan" xfId="198" xr:uid="{00000000-0005-0000-0000-0000C5000000}"/>
    <cellStyle name="_2011 RAPDRP pA Pgs_Karimnagar" xfId="199" xr:uid="{00000000-0005-0000-0000-0000C6000000}"/>
    <cellStyle name="_2011 RAPDRP pA Pgs_KNR feb 13" xfId="200" xr:uid="{00000000-0005-0000-0000-0000C7000000}"/>
    <cellStyle name="_2011 RAPDRP pA Pgs_LI-schme" xfId="201" xr:uid="{00000000-0005-0000-0000-0000C8000000}"/>
    <cellStyle name="_2011 RAPDRP pA Pgs_LT Metered Sales" xfId="202" xr:uid="{00000000-0005-0000-0000-0000C9000000}"/>
    <cellStyle name="_2011 RAPDRP pA Pgs_LV - DTR's" xfId="203" xr:uid="{00000000-0005-0000-0000-0000CA000000}"/>
    <cellStyle name="_2011 RAPDRP pA Pgs_LV - DTR's HVDS" xfId="204" xr:uid="{00000000-0005-0000-0000-0000CB000000}"/>
    <cellStyle name="_2011 RAPDRP pA Pgs_Mar" xfId="205" xr:uid="{00000000-0005-0000-0000-0000CC000000}"/>
    <cellStyle name="_2011 RAPDRP pA Pgs_MHQ's" xfId="206" xr:uid="{00000000-0005-0000-0000-0000CD000000}"/>
    <cellStyle name="_2011 RAPDRP pA Pgs_Middle Poles" xfId="207" xr:uid="{00000000-0005-0000-0000-0000CE000000}"/>
    <cellStyle name="_2011 RAPDRP pA Pgs_MRI Compatability" xfId="208" xr:uid="{00000000-0005-0000-0000-0000CF000000}"/>
    <cellStyle name="_2011 RAPDRP pA Pgs_Mtd-Agl-Sc" xfId="209" xr:uid="{00000000-0005-0000-0000-0000D0000000}"/>
    <cellStyle name="_2011 RAPDRP pA Pgs_New 5 th Prof" xfId="210" xr:uid="{00000000-0005-0000-0000-0000D1000000}"/>
    <cellStyle name="_2011 RAPDRP pA Pgs_New LD PROFORMA" xfId="211" xr:uid="{00000000-0005-0000-0000-0000D2000000}"/>
    <cellStyle name="_2011 RAPDRP pA Pgs_Non-Free-Agls" xfId="212" xr:uid="{00000000-0005-0000-0000-0000D3000000}"/>
    <cellStyle name="_2011 RAPDRP pA Pgs_NPDCL Abstract" xfId="213" xr:uid="{00000000-0005-0000-0000-0000D4000000}"/>
    <cellStyle name="_2011 RAPDRP pA Pgs_Off Detail" xfId="214" xr:uid="{00000000-0005-0000-0000-0000D5000000}"/>
    <cellStyle name="_2011 RAPDRP pA Pgs_Over-DTR" xfId="215" xr:uid="{00000000-0005-0000-0000-0000D6000000}"/>
    <cellStyle name="_2011 RAPDRP pA Pgs_Perf-new format" xfId="216" xr:uid="{00000000-0005-0000-0000-0000D7000000}"/>
    <cellStyle name="_2011 RAPDRP pA Pgs_Performance sheet" xfId="217" xr:uid="{00000000-0005-0000-0000-0000D8000000}"/>
    <cellStyle name="_2011 RAPDRP pA Pgs_Reasons for Accidents (B)" xfId="218" xr:uid="{00000000-0005-0000-0000-0000D9000000}"/>
    <cellStyle name="_2011 RAPDRP pA Pgs_Release AGL " xfId="219" xr:uid="{00000000-0005-0000-0000-0000DA000000}"/>
    <cellStyle name="_2011 RAPDRP pA Pgs_Revenue collection " xfId="220" xr:uid="{00000000-0005-0000-0000-0000DB000000}"/>
    <cellStyle name="_2011 RAPDRP pA Pgs_Revised CMD review meeting ADB Circle June 13" xfId="221" xr:uid="{00000000-0005-0000-0000-0000DC000000}"/>
    <cellStyle name="_2011 RAPDRP pA Pgs_revised KNR Dec 2012" xfId="222" xr:uid="{00000000-0005-0000-0000-0000DD000000}"/>
    <cellStyle name="_2011 RAPDRP pA Pgs_Revised MIS Comml Nirmal 1-8-2013" xfId="223" xr:uid="{00000000-0005-0000-0000-0000DE000000}"/>
    <cellStyle name="_2011 RAPDRP pA Pgs_RR act new" xfId="224" xr:uid="{00000000-0005-0000-0000-0000DF000000}"/>
    <cellStyle name="_2011 RAPDRP pA Pgs_Sheet1" xfId="225" xr:uid="{00000000-0005-0000-0000-0000E0000000}"/>
    <cellStyle name="_2011 RAPDRP pA Pgs_Sp-Rural" xfId="226" xr:uid="{00000000-0005-0000-0000-0000E1000000}"/>
    <cellStyle name="_2011 RAPDRP pA Pgs_SP-Urban" xfId="227" xr:uid="{00000000-0005-0000-0000-0000E2000000}"/>
    <cellStyle name="_2011 RAPDRP pA Pgs_T &amp; Munpl" xfId="228" xr:uid="{00000000-0005-0000-0000-0000E3000000}"/>
    <cellStyle name="_2011 RAPDRP pA Pgs_Tatkal AGL" xfId="229" xr:uid="{00000000-0005-0000-0000-0000E4000000}"/>
    <cellStyle name="_2011 RAPDRP pA Pgs_TECH. MIS NIRMAL 01-10-2012" xfId="230" xr:uid="{00000000-0005-0000-0000-0000E5000000}"/>
    <cellStyle name="_2011 RAPDRP pA Pgs_TECH. MIS NIRMAL 01-10-2012_ADB CIRCLE CLDP, IJP &amp; ST Sub-Plan 06.01.2014" xfId="231" xr:uid="{00000000-0005-0000-0000-0000E6000000}"/>
    <cellStyle name="_2011 RAPDRP pA Pgs_TECH. MIS NIRMAL 01-10-2012_ADB CIRCLE SPANDANA     (1) &amp; (2) 16.01.2014" xfId="232" xr:uid="{00000000-0005-0000-0000-0000E7000000}"/>
    <cellStyle name="_2011 RAPDRP pA Pgs_TECH. MIS NIRMAL 01-10-2012_ADB CIRCLE weekly information 01.02.2014" xfId="233" xr:uid="{00000000-0005-0000-0000-0000E8000000}"/>
    <cellStyle name="_2011 RAPDRP pA Pgs_TECH. MIS NIRMAL 01-10-2012_ADB CIRCLE weekly information 18.01.2014" xfId="234" xr:uid="{00000000-0005-0000-0000-0000E9000000}"/>
    <cellStyle name="_2011 RAPDRP pA Pgs_TECH. MIS NIRMAL 01-10-2012_CIRCLE 01.02.2014" xfId="235" xr:uid="{00000000-0005-0000-0000-0000EA000000}"/>
    <cellStyle name="_2011 RAPDRP pA Pgs_TECH. MIS NIRMAL 01-10-2012_Consolidated all Govt Works 02.01.2014" xfId="236" xr:uid="{00000000-0005-0000-0000-0000EB000000}"/>
    <cellStyle name="_2011 RAPDRP pA Pgs_Top 100 services" xfId="237" xr:uid="{00000000-0005-0000-0000-0000EC000000}"/>
    <cellStyle name="_2011 RAPDRP pA Pgs_Total Metered Sales " xfId="238" xr:uid="{00000000-0005-0000-0000-0000ED000000}"/>
    <cellStyle name="_2011 RAPDRP pA Pgs_Un-Agls (3)" xfId="239" xr:uid="{00000000-0005-0000-0000-0000EE000000}"/>
    <cellStyle name="_2011 RAPDRP pA Pgs_Un-Agls (4)" xfId="240" xr:uid="{00000000-0005-0000-0000-0000EF000000}"/>
    <cellStyle name="_2011 RAPDRP pA Pgs_Verified Part-A Go-Live status of MDAS GIS 26th Dec(1)" xfId="241" xr:uid="{00000000-0005-0000-0000-0000F0000000}"/>
    <cellStyle name="_2011 RAPDRP pA Pgs_WGL-Comml" xfId="242" xr:uid="{00000000-0005-0000-0000-0000F1000000}"/>
    <cellStyle name="_2011 RAPDRP pA Pgs_Work orders" xfId="243" xr:uid="{00000000-0005-0000-0000-0000F2000000}"/>
    <cellStyle name="_2011 RAPDRP pA Pgs_Zone NZB - SEPTEMBER' 12" xfId="244" xr:uid="{00000000-0005-0000-0000-0000F3000000}"/>
    <cellStyle name="_2011 RAPDRP pA_11 KV Rural feeders 150 Amps" xfId="245" xr:uid="{00000000-0005-0000-0000-0000F4000000}"/>
    <cellStyle name="_2011 RAPDRP pA_ACD Charges" xfId="246" xr:uid="{00000000-0005-0000-0000-0000F5000000}"/>
    <cellStyle name="_2011 RAPDRP pA_ADB CIRCLE LI SCHEMES 10.09.2013" xfId="247" xr:uid="{00000000-0005-0000-0000-0000F6000000}"/>
    <cellStyle name="_2011 RAPDRP pA_ADB CIRCLE Shifting of Lines inHousing Colonies23.09.2013.xls" xfId="248" xr:uid="{00000000-0005-0000-0000-0000F7000000}"/>
    <cellStyle name="_2011 RAPDRP pA_ADB CRS Booklet 03-2013" xfId="249" xr:uid="{00000000-0005-0000-0000-0000F8000000}"/>
    <cellStyle name="_2011 RAPDRP pA_AGL Sales" xfId="250" xr:uid="{00000000-0005-0000-0000-0000F9000000}"/>
    <cellStyle name="_2011 RAPDRP pA_Arrears breakup " xfId="251" xr:uid="{00000000-0005-0000-0000-0000FA000000}"/>
    <cellStyle name="_2011 RAPDRP pA_Arrrears Morethan Rs. 10000" xfId="252" xr:uid="{00000000-0005-0000-0000-0000FB000000}"/>
    <cellStyle name="_2011 RAPDRP pA_Back billing" xfId="253" xr:uid="{00000000-0005-0000-0000-0000FC000000}"/>
    <cellStyle name="_2011 RAPDRP pA_BOOKLET-JULY-2013._20130806151007.049_X" xfId="254" xr:uid="{00000000-0005-0000-0000-0000FD000000}"/>
    <cellStyle name="_2011 RAPDRP pA_Cap" xfId="255" xr:uid="{00000000-0005-0000-0000-0000FE000000}"/>
    <cellStyle name="_2011 RAPDRP pA_CAT wise D &amp; C" xfId="256" xr:uid="{00000000-0005-0000-0000-0000FF000000}"/>
    <cellStyle name="_2011 RAPDRP pA_Check Readings" xfId="257" xr:uid="{00000000-0005-0000-0000-000000010000}"/>
    <cellStyle name="_2011 RAPDRP pA_CIRCLE" xfId="258" xr:uid="{00000000-0005-0000-0000-000001010000}"/>
    <cellStyle name="_2011 RAPDRP pA_CLDP List" xfId="259" xr:uid="{00000000-0005-0000-0000-000002010000}"/>
    <cellStyle name="_2011 RAPDRP pA_CMD MEETING 06.11.2013 (Commercial)" xfId="260" xr:uid="{00000000-0005-0000-0000-000003010000}"/>
    <cellStyle name="_2011 RAPDRP pA_CMD MEETING BOOKLET INFORMATION ADB CIRCLE 23.10.2013" xfId="261" xr:uid="{00000000-0005-0000-0000-000004010000}"/>
    <cellStyle name="_2011 RAPDRP pA_CMD MEETING ON 06.09.13" xfId="262" xr:uid="{00000000-0005-0000-0000-000005010000}"/>
    <cellStyle name="_2011 RAPDRP pA_CMD review meeting ADB Circle 16.09.2013" xfId="263" xr:uid="{00000000-0005-0000-0000-000006010000}"/>
    <cellStyle name="_2011 RAPDRP pA_COMMERCIAL &amp; CONSTRUCTION 19.06.2013" xfId="264" xr:uid="{00000000-0005-0000-0000-000007010000}"/>
    <cellStyle name="_2011 RAPDRP pA_Comparative graph data " xfId="265" xr:uid="{00000000-0005-0000-0000-000008010000}"/>
    <cellStyle name="_2011 RAPDRP pA_Consolidated all Govt Works 02.09.2013" xfId="266" xr:uid="{00000000-0005-0000-0000-000009010000}"/>
    <cellStyle name="_2011 RAPDRP pA_Copy of ADBCIRCLESTSub-Plan14.03.2014_20140315054830.585_X" xfId="267" xr:uid="{00000000-0005-0000-0000-00000A010000}"/>
    <cellStyle name="_2011 RAPDRP pA_Copy of AE-Comml-ADB_20131105122648.394_X" xfId="268" xr:uid="{00000000-0005-0000-0000-00000B010000}"/>
    <cellStyle name="_2011 RAPDRP pA_Cumulative" xfId="269" xr:uid="{00000000-0005-0000-0000-00000C010000}"/>
    <cellStyle name="_2011 RAPDRP pA_Dec" xfId="270" xr:uid="{00000000-0005-0000-0000-00000D010000}"/>
    <cellStyle name="_2011 RAPDRP pA_Demand Raised wrt adj targe " xfId="271" xr:uid="{00000000-0005-0000-0000-00000E010000}"/>
    <cellStyle name="_2011 RAPDRP pA_Development Activies of ADB Circle 09-01-2013" xfId="272" xr:uid="{00000000-0005-0000-0000-00000F010000}"/>
    <cellStyle name="_2011 RAPDRP pA_Development Activies of ADB Circle 09-01-2013_RM COMPLAINS UP TO 31.05.2013 OF MRT DIVISION.." xfId="273" xr:uid="{00000000-0005-0000-0000-000010010000}"/>
    <cellStyle name="_2011 RAPDRP pA_Division wise ABSTRACT IJP IIIrd Phase 2nd list 13.09.2013" xfId="274" xr:uid="{00000000-0005-0000-0000-000011010000}"/>
    <cellStyle name="_2011 RAPDRP pA_DRC Meeting held on 08.10.2013" xfId="275" xr:uid="{00000000-0005-0000-0000-000012010000}"/>
    <cellStyle name="_2011 RAPDRP pA_DTR-Fail" xfId="276" xr:uid="{00000000-0005-0000-0000-000013010000}"/>
    <cellStyle name="_2011 RAPDRP pA_DTR's Energised" xfId="277" xr:uid="{00000000-0005-0000-0000-000014010000}"/>
    <cellStyle name="_2011 RAPDRP pA_EHT Sales" xfId="278" xr:uid="{00000000-0005-0000-0000-000015010000}"/>
    <cellStyle name="_2011 RAPDRP pA_Energy Drawal &amp; Utl" xfId="279" xr:uid="{00000000-0005-0000-0000-000016010000}"/>
    <cellStyle name="_2011 RAPDRP pA_Energy Sales" xfId="280" xr:uid="{00000000-0005-0000-0000-000017010000}"/>
    <cellStyle name="_2011 RAPDRP pA_Exceptionals Bi-Monthly" xfId="281" xr:uid="{00000000-0005-0000-0000-000018010000}"/>
    <cellStyle name="_2011 RAPDRP pA_F-20(a)" xfId="282" xr:uid="{00000000-0005-0000-0000-000019010000}"/>
    <cellStyle name="_2011 RAPDRP pA_Feb" xfId="283" xr:uid="{00000000-0005-0000-0000-00001A010000}"/>
    <cellStyle name="_2011 RAPDRP pA_HT Metered Sales" xfId="284" xr:uid="{00000000-0005-0000-0000-00001B010000}"/>
    <cellStyle name="_2011 RAPDRP pA_HT Pend Abs" xfId="285" xr:uid="{00000000-0005-0000-0000-00001C010000}"/>
    <cellStyle name="_2011 RAPDRP pA_Ident Un-au AGL" xfId="286" xr:uid="{00000000-0005-0000-0000-00001D010000}"/>
    <cellStyle name="_2011 RAPDRP pA_IJP IIIrd Phase 2nd list 15.09.2013" xfId="287" xr:uid="{00000000-0005-0000-0000-00001E010000}"/>
    <cellStyle name="_2011 RAPDRP pA_Input, Salses &amp; Demand" xfId="288" xr:uid="{00000000-0005-0000-0000-00001F010000}"/>
    <cellStyle name="_2011 RAPDRP pA_Intensive Raids" xfId="289" xr:uid="{00000000-0005-0000-0000-000020010000}"/>
    <cellStyle name="_2011 RAPDRP pA_ITDA 320 No's LIST 21.11.2013" xfId="290" xr:uid="{00000000-0005-0000-0000-000021010000}"/>
    <cellStyle name="_2011 RAPDRP pA_ITDA ABSTRACT 19.12.2013" xfId="291" xr:uid="{00000000-0005-0000-0000-000022010000}"/>
    <cellStyle name="_2011 RAPDRP pA_Jan" xfId="292" xr:uid="{00000000-0005-0000-0000-000023010000}"/>
    <cellStyle name="_2011 RAPDRP pA_Karimnagar" xfId="293" xr:uid="{00000000-0005-0000-0000-000024010000}"/>
    <cellStyle name="_2011 RAPDRP pA_KNR feb 13" xfId="294" xr:uid="{00000000-0005-0000-0000-000025010000}"/>
    <cellStyle name="_2011 RAPDRP pA_LI-schme" xfId="295" xr:uid="{00000000-0005-0000-0000-000026010000}"/>
    <cellStyle name="_2011 RAPDRP pA_LT Metered Sales" xfId="296" xr:uid="{00000000-0005-0000-0000-000027010000}"/>
    <cellStyle name="_2011 RAPDRP pA_LV - DTR's" xfId="297" xr:uid="{00000000-0005-0000-0000-000028010000}"/>
    <cellStyle name="_2011 RAPDRP pA_LV - DTR's HVDS" xfId="298" xr:uid="{00000000-0005-0000-0000-000029010000}"/>
    <cellStyle name="_2011 RAPDRP pA_Mar" xfId="299" xr:uid="{00000000-0005-0000-0000-00002A010000}"/>
    <cellStyle name="_2011 RAPDRP pA_MHQ's" xfId="300" xr:uid="{00000000-0005-0000-0000-00002B010000}"/>
    <cellStyle name="_2011 RAPDRP pA_Middle Poles" xfId="301" xr:uid="{00000000-0005-0000-0000-00002C010000}"/>
    <cellStyle name="_2011 RAPDRP pA_MRI Compatability" xfId="302" xr:uid="{00000000-0005-0000-0000-00002D010000}"/>
    <cellStyle name="_2011 RAPDRP pA_Mtd-Agl-Sc" xfId="303" xr:uid="{00000000-0005-0000-0000-00002E010000}"/>
    <cellStyle name="_2011 RAPDRP pA_New 5 th Prof" xfId="304" xr:uid="{00000000-0005-0000-0000-00002F010000}"/>
    <cellStyle name="_2011 RAPDRP pA_New LD PROFORMA" xfId="305" xr:uid="{00000000-0005-0000-0000-000030010000}"/>
    <cellStyle name="_2011 RAPDRP pA_Non-Free-Agls" xfId="306" xr:uid="{00000000-0005-0000-0000-000031010000}"/>
    <cellStyle name="_2011 RAPDRP pA_NPDCL Abstract" xfId="307" xr:uid="{00000000-0005-0000-0000-000032010000}"/>
    <cellStyle name="_2011 RAPDRP pA_Off Detail" xfId="308" xr:uid="{00000000-0005-0000-0000-000033010000}"/>
    <cellStyle name="_2011 RAPDRP pA_Over-DTR" xfId="309" xr:uid="{00000000-0005-0000-0000-000034010000}"/>
    <cellStyle name="_2011 RAPDRP pA_Perf-new format" xfId="310" xr:uid="{00000000-0005-0000-0000-000035010000}"/>
    <cellStyle name="_2011 RAPDRP pA_Performance sheet" xfId="311" xr:uid="{00000000-0005-0000-0000-000036010000}"/>
    <cellStyle name="_2011 RAPDRP pA_Reasons for Accidents (B)" xfId="312" xr:uid="{00000000-0005-0000-0000-000037010000}"/>
    <cellStyle name="_2011 RAPDRP pA_Release AGL " xfId="313" xr:uid="{00000000-0005-0000-0000-000038010000}"/>
    <cellStyle name="_2011 RAPDRP pA_Revenue collection " xfId="314" xr:uid="{00000000-0005-0000-0000-000039010000}"/>
    <cellStyle name="_2011 RAPDRP pA_Revised CMD review meeting ADB Circle June 13" xfId="315" xr:uid="{00000000-0005-0000-0000-00003A010000}"/>
    <cellStyle name="_2011 RAPDRP pA_revised KNR Dec 2012" xfId="316" xr:uid="{00000000-0005-0000-0000-00003B010000}"/>
    <cellStyle name="_2011 RAPDRP pA_Revised MIS Comml Nirmal 1-8-2013" xfId="317" xr:uid="{00000000-0005-0000-0000-00003C010000}"/>
    <cellStyle name="_2011 RAPDRP pA_RR act new" xfId="318" xr:uid="{00000000-0005-0000-0000-00003D010000}"/>
    <cellStyle name="_2011 RAPDRP pA_Sheet1" xfId="319" xr:uid="{00000000-0005-0000-0000-00003E010000}"/>
    <cellStyle name="_2011 RAPDRP pA_Sp-Rural" xfId="320" xr:uid="{00000000-0005-0000-0000-00003F010000}"/>
    <cellStyle name="_2011 RAPDRP pA_SP-Urban" xfId="321" xr:uid="{00000000-0005-0000-0000-000040010000}"/>
    <cellStyle name="_2011 RAPDRP pA_T &amp; Munpl" xfId="322" xr:uid="{00000000-0005-0000-0000-000041010000}"/>
    <cellStyle name="_2011 RAPDRP pA_Tatkal AGL" xfId="323" xr:uid="{00000000-0005-0000-0000-000042010000}"/>
    <cellStyle name="_2011 RAPDRP pA_TECH. MIS NIRMAL 01-10-2012" xfId="324" xr:uid="{00000000-0005-0000-0000-000043010000}"/>
    <cellStyle name="_2011 RAPDRP pA_TECH. MIS NIRMAL 01-10-2012_ADB CIRCLE CLDP, IJP &amp; ST Sub-Plan 06.01.2014" xfId="325" xr:uid="{00000000-0005-0000-0000-000044010000}"/>
    <cellStyle name="_2011 RAPDRP pA_TECH. MIS NIRMAL 01-10-2012_ADB CIRCLE SPANDANA     (1) &amp; (2) 16.01.2014" xfId="326" xr:uid="{00000000-0005-0000-0000-000045010000}"/>
    <cellStyle name="_2011 RAPDRP pA_TECH. MIS NIRMAL 01-10-2012_ADB CIRCLE weekly information 01.02.2014" xfId="327" xr:uid="{00000000-0005-0000-0000-000046010000}"/>
    <cellStyle name="_2011 RAPDRP pA_TECH. MIS NIRMAL 01-10-2012_ADB CIRCLE weekly information 18.01.2014" xfId="328" xr:uid="{00000000-0005-0000-0000-000047010000}"/>
    <cellStyle name="_2011 RAPDRP pA_TECH. MIS NIRMAL 01-10-2012_CIRCLE 01.02.2014" xfId="329" xr:uid="{00000000-0005-0000-0000-000048010000}"/>
    <cellStyle name="_2011 RAPDRP pA_TECH. MIS NIRMAL 01-10-2012_Consolidated all Govt Works 02.01.2014" xfId="330" xr:uid="{00000000-0005-0000-0000-000049010000}"/>
    <cellStyle name="_2011 RAPDRP pA_Top 100 services" xfId="331" xr:uid="{00000000-0005-0000-0000-00004A010000}"/>
    <cellStyle name="_2011 RAPDRP pA_Total Metered Sales " xfId="332" xr:uid="{00000000-0005-0000-0000-00004B010000}"/>
    <cellStyle name="_2011 RAPDRP pA_Un-Agls (3)" xfId="333" xr:uid="{00000000-0005-0000-0000-00004C010000}"/>
    <cellStyle name="_2011 RAPDRP pA_Un-Agls (4)" xfId="334" xr:uid="{00000000-0005-0000-0000-00004D010000}"/>
    <cellStyle name="_2011 RAPDRP pA_Verified Part-A Go-Live status of MDAS GIS 26th Dec(1)" xfId="335" xr:uid="{00000000-0005-0000-0000-00004E010000}"/>
    <cellStyle name="_2011 RAPDRP pA_WGL-Comml" xfId="336" xr:uid="{00000000-0005-0000-0000-00004F010000}"/>
    <cellStyle name="_2011 RAPDRP pA_Work orders" xfId="337" xr:uid="{00000000-0005-0000-0000-000050010000}"/>
    <cellStyle name="_2011 RAPDRP pA_Zone NZB - SEPTEMBER' 12" xfId="338" xr:uid="{00000000-0005-0000-0000-000051010000}"/>
    <cellStyle name="_2011 RGGVY" xfId="339" xr:uid="{00000000-0005-0000-0000-000052010000}"/>
    <cellStyle name="_2011 RTI" xfId="340" xr:uid="{00000000-0005-0000-0000-000053010000}"/>
    <cellStyle name="_2011 Techl RAPDRP SS" xfId="341" xr:uid="{00000000-0005-0000-0000-000054010000}"/>
    <cellStyle name="_2011 Techl RAPDRP SS 2" xfId="342" xr:uid="{00000000-0005-0000-0000-000055010000}"/>
    <cellStyle name="_2011 Techl RAPDRP SS 2_CMD MEETING ON 06.09.13" xfId="343" xr:uid="{00000000-0005-0000-0000-000056010000}"/>
    <cellStyle name="_2011 Techl RAPDRP SS_BOOKLET- JUNE-2013." xfId="344" xr:uid="{00000000-0005-0000-0000-000057010000}"/>
    <cellStyle name="_2011 Techl RAPDRP SS_BOOKLET-JULY-2013._20130806151007.049_X" xfId="345" xr:uid="{00000000-0005-0000-0000-000058010000}"/>
    <cellStyle name="_2011 Techl RAPDRP SS_CMD MEETING ON 06.09.13" xfId="346" xr:uid="{00000000-0005-0000-0000-000059010000}"/>
    <cellStyle name="_2011 Techl RAPDRP SS_Copy of ADBCIRCLESTSub-Plan14.03.2014_20140315054830.585_X" xfId="347" xr:uid="{00000000-0005-0000-0000-00005A010000}"/>
    <cellStyle name="_2011 Techl RAPDRP SS_Copy of SEOPADBProgressdt.13.09.13_20130913131411.933_X" xfId="348" xr:uid="{00000000-0005-0000-0000-00005B010000}"/>
    <cellStyle name="_2011 Techl RAPDRP SS_DEE-CONST-PROGRESS DT6-08-13" xfId="349" xr:uid="{00000000-0005-0000-0000-00005C010000}"/>
    <cellStyle name="_2011 Techl RAPDRP SS_SEOPADBProgressdt.13.09.13_20130913110821.315_X" xfId="350" xr:uid="{00000000-0005-0000-0000-00005D010000}"/>
    <cellStyle name="_2011 Techl RAPDRP SS_Verified Part-A Go-Live status of MDAS GIS 26th Dec(1)" xfId="351" xr:uid="{00000000-0005-0000-0000-00005E010000}"/>
    <cellStyle name="_2011 Techl RAPDRP SS_WGL-Comml" xfId="352" xr:uid="{00000000-0005-0000-0000-00005F010000}"/>
    <cellStyle name="_2012 CMD Meeting 01" xfId="353" xr:uid="{00000000-0005-0000-0000-000060010000}"/>
    <cellStyle name="_2012 CMD Meeting 03" xfId="354" xr:uid="{00000000-0005-0000-0000-000061010000}"/>
    <cellStyle name="_2012 CMD Meeting 06" xfId="355" xr:uid="{00000000-0005-0000-0000-000062010000}"/>
    <cellStyle name="_2012 CMD Meeting 09" xfId="356" xr:uid="{00000000-0005-0000-0000-000063010000}"/>
    <cellStyle name="_2012 CMD Meeting 1219" xfId="357" xr:uid="{00000000-0005-0000-0000-000064010000}"/>
    <cellStyle name="_2012 Genl" xfId="358" xr:uid="{00000000-0005-0000-0000-000065010000}"/>
    <cellStyle name="_2012 Genl 2" xfId="359" xr:uid="{00000000-0005-0000-0000-000066010000}"/>
    <cellStyle name="_2012 Genl 2_CMD MEETING ON 06.09.13" xfId="360" xr:uid="{00000000-0005-0000-0000-000067010000}"/>
    <cellStyle name="_2012 Genl_CMD MEETING ON 06.09.13" xfId="361" xr:uid="{00000000-0005-0000-0000-000068010000}"/>
    <cellStyle name="_2012 Genl_SC-ST Progress as on 31.05.2014==" xfId="362" xr:uid="{00000000-0005-0000-0000-000069010000}"/>
    <cellStyle name="_2012 Genl_Verified Part-A Go-Live status of MDAS GIS 26th Dec(1)" xfId="363" xr:uid="{00000000-0005-0000-0000-00006A010000}"/>
    <cellStyle name="_2012 HVDS" xfId="364" xr:uid="{00000000-0005-0000-0000-00006B010000}"/>
    <cellStyle name="_2012 Ltr HVDS JICA" xfId="365" xr:uid="{00000000-0005-0000-0000-00006C010000}"/>
    <cellStyle name="_2012 Ltr HVDS JICA_CMD MEETING ON 06.09.13" xfId="366" xr:uid="{00000000-0005-0000-0000-00006D010000}"/>
    <cellStyle name="_2012 Note" xfId="367" xr:uid="{00000000-0005-0000-0000-00006E010000}"/>
    <cellStyle name="_2012 Note 2" xfId="368" xr:uid="{00000000-0005-0000-0000-00006F010000}"/>
    <cellStyle name="_2012 Note 2_CMD MEETING ON 06.09.13" xfId="369" xr:uid="{00000000-0005-0000-0000-000070010000}"/>
    <cellStyle name="_2012 Note_BOOKLET- JUNE-2013." xfId="370" xr:uid="{00000000-0005-0000-0000-000071010000}"/>
    <cellStyle name="_2012 Note_BOOKLET-JULY-2013._20130806151007.049_X" xfId="371" xr:uid="{00000000-0005-0000-0000-000072010000}"/>
    <cellStyle name="_2012 Note_CMD MEETING ON 06.09.13" xfId="372" xr:uid="{00000000-0005-0000-0000-000073010000}"/>
    <cellStyle name="_2012 Note_Copy of ADBCIRCLESTSub-Plan14.03.2014_20140315054830.585_X" xfId="373" xr:uid="{00000000-0005-0000-0000-000074010000}"/>
    <cellStyle name="_2012 Note_Copy of SEOPADBProgressdt.13.09.13_20130913131411.933_X" xfId="374" xr:uid="{00000000-0005-0000-0000-000075010000}"/>
    <cellStyle name="_2012 Note_DEE-CONST-PROGRESS DT6-08-13" xfId="375" xr:uid="{00000000-0005-0000-0000-000076010000}"/>
    <cellStyle name="_2012 Note_SEOPADBProgressdt.13.09.13_20130913110821.315_X" xfId="376" xr:uid="{00000000-0005-0000-0000-000077010000}"/>
    <cellStyle name="_2012 Note_Verified Part-A Go-Live status of MDAS GIS 26th Dec(1)" xfId="377" xr:uid="{00000000-0005-0000-0000-000078010000}"/>
    <cellStyle name="_2012 Note_WGL-Comml" xfId="378" xr:uid="{00000000-0005-0000-0000-000079010000}"/>
    <cellStyle name="_2012 RAPDRP pB" xfId="379" xr:uid="{00000000-0005-0000-0000-00007A010000}"/>
    <cellStyle name="_2012 RAPDRP pB 2" xfId="380" xr:uid="{00000000-0005-0000-0000-00007B010000}"/>
    <cellStyle name="_2012 RAPDRP pB 2_CMD MEETING ON 06.09.13" xfId="381" xr:uid="{00000000-0005-0000-0000-00007C010000}"/>
    <cellStyle name="_2012 RAPDRP pB_BOOKLET- JUNE-2013." xfId="382" xr:uid="{00000000-0005-0000-0000-00007D010000}"/>
    <cellStyle name="_2012 RAPDRP pB_BOOKLET-JULY-2013._20130806151007.049_X" xfId="383" xr:uid="{00000000-0005-0000-0000-00007E010000}"/>
    <cellStyle name="_2012 RAPDRP pB_CMD MEETING ON 06.09.13" xfId="384" xr:uid="{00000000-0005-0000-0000-00007F010000}"/>
    <cellStyle name="_2012 RAPDRP pB_Copy of ADBCIRCLESTSub-Plan14.03.2014_20140315054830.585_X" xfId="385" xr:uid="{00000000-0005-0000-0000-000080010000}"/>
    <cellStyle name="_2012 RAPDRP pB_Copy of SEOPADBProgressdt.13.09.13_20130913131411.933_X" xfId="386" xr:uid="{00000000-0005-0000-0000-000081010000}"/>
    <cellStyle name="_2012 RAPDRP pB_DEE-CONST-PROGRESS DT6-08-13" xfId="387" xr:uid="{00000000-0005-0000-0000-000082010000}"/>
    <cellStyle name="_2012 RAPDRP pB_SEOPADBProgressdt.13.09.13_20130913110821.315_X" xfId="388" xr:uid="{00000000-0005-0000-0000-000083010000}"/>
    <cellStyle name="_2012 RAPDRP pB_Verified Part-A Go-Live status of MDAS GIS 26th Dec(1)" xfId="389" xr:uid="{00000000-0005-0000-0000-000084010000}"/>
    <cellStyle name="_2012 RAPDRP pB_WGL-Comml" xfId="390" xr:uid="{00000000-0005-0000-0000-000085010000}"/>
    <cellStyle name="_2012 RGGVY" xfId="391" xr:uid="{00000000-0005-0000-0000-000086010000}"/>
    <cellStyle name="_2012 SS Pgs" xfId="392" xr:uid="{00000000-0005-0000-0000-000087010000}"/>
    <cellStyle name="_2013 CMD Meeting 03 rv" xfId="393" xr:uid="{00000000-0005-0000-0000-000088010000}"/>
    <cellStyle name="_AGL" xfId="394" xr:uid="{00000000-0005-0000-0000-000089010000}"/>
    <cellStyle name="_AGL &amp; Sph DTRS" xfId="395" xr:uid="{00000000-0005-0000-0000-00008A010000}"/>
    <cellStyle name="_Agl ELR" xfId="396" xr:uid="{00000000-0005-0000-0000-00008B010000}"/>
    <cellStyle name="_Agl release of servises and target" xfId="397" xr:uid="{00000000-0005-0000-0000-00008C010000}"/>
    <cellStyle name="_AGl Segregation information NOV 10- APCC" xfId="398" xr:uid="{00000000-0005-0000-0000-00008D010000}"/>
    <cellStyle name="_AGl Segregation information NOV 10- APCC_11 KV &amp; NH-5 Crossings as on 09(1).02.11 OF SKL Circle" xfId="399" xr:uid="{00000000-0005-0000-0000-00008E010000}"/>
    <cellStyle name="_AGl Segregation information NOV 10- APCC_11 KV &amp; NH-5 Crossings as on 09(1).02.11 OF SKL Circle_RGGVY Information of sklm circle as on 10.09" xfId="400" xr:uid="{00000000-0005-0000-0000-00008F010000}"/>
    <cellStyle name="_AGl Segregation information NOV 10- APCC_11 KV &amp; NH-5 Crossings as on 09(1).02.11 OF SKL Circle_rggvy on 10.9.11" xfId="401" xr:uid="{00000000-0005-0000-0000-000090010000}"/>
    <cellStyle name="_AGl Segregation information NOV 10- APCC_1234" xfId="402" xr:uid="{00000000-0005-0000-0000-000091010000}"/>
    <cellStyle name="_AGl Segregation information NOV 10- APCC_1234_RGGVY Information of sklm circle as on 10.09" xfId="403" xr:uid="{00000000-0005-0000-0000-000092010000}"/>
    <cellStyle name="_AGl Segregation information NOV 10- APCC_1234_rggvy on 10.9.11" xfId="404" xr:uid="{00000000-0005-0000-0000-000093010000}"/>
    <cellStyle name="_AGl Segregation information NOV 10- APCC_AGL  3 Formats CIRCLE 02.05.11" xfId="405" xr:uid="{00000000-0005-0000-0000-000094010000}"/>
    <cellStyle name="_AGl Segregation information NOV 10- APCC_AGL  3 Formats CIRCLE 02.05.11_AGL 3 formats" xfId="406" xr:uid="{00000000-0005-0000-0000-000095010000}"/>
    <cellStyle name="_AGl Segregation information NOV 10- APCC_AGL  3 Formats CIRCLE 02.05.11_AGL 3 formats OC VZM. 09.09.11" xfId="407" xr:uid="{00000000-0005-0000-0000-000096010000}"/>
    <cellStyle name="_AGl Segregation information NOV 10- APCC_AGL  3 Formats CIRCLE 02.05.11_AGL 3 formats VZM Circle 31.10.11(MAIL)" xfId="408" xr:uid="{00000000-0005-0000-0000-000097010000}"/>
    <cellStyle name="_AGl Segregation information NOV 10- APCC_AGL  3 Formats CIRCLE 02.05.11_AGL ABS CIRCLE 08.07.11" xfId="409" xr:uid="{00000000-0005-0000-0000-000098010000}"/>
    <cellStyle name="_AGl Segregation information NOV 10- APCC_AGL  3 Formats CIRCLE 02.05.11_AGL ABS CIRCLE 08.07.11_AGL 3 formats OC VZM. 09.09.11" xfId="410" xr:uid="{00000000-0005-0000-0000-000099010000}"/>
    <cellStyle name="_AGl Segregation information NOV 10- APCC_AGL  3 Formats CIRCLE 02.05.11_AGL ABS CIRCLE 08.07.11_Agl Div. wise  as on 08.09.11" xfId="411" xr:uid="{00000000-0005-0000-0000-00009A010000}"/>
    <cellStyle name="_AGl Segregation information NOV 10- APCC_AGL  3 Formats CIRCLE 02.05.11_AGL ABS CIRCLE 08.07.11_Agl Div. wise  as on 08.09.11_AGL 01.11.11 (Details)" xfId="412" xr:uid="{00000000-0005-0000-0000-00009B010000}"/>
    <cellStyle name="_AGl Segregation information NOV 10- APCC_AGL  3 Formats CIRCLE 02.05.11_AGL ABS CIRCLE 08.07.11_Agl Div. wise  as on 08.09.11_AGL formats  01.11.11" xfId="413" xr:uid="{00000000-0005-0000-0000-00009C010000}"/>
    <cellStyle name="_AGl Segregation information NOV 10- APCC_AGL  3 Formats CIRCLE 02.05.11_AGL ABS CIRCLE 20.07.11" xfId="414" xr:uid="{00000000-0005-0000-0000-00009D010000}"/>
    <cellStyle name="_AGl Segregation information NOV 10- APCC_AGL  3 Formats CIRCLE 02.05.11_AGL ABS CIRCLE 20.07.11_AGL 3 formats OC VZM. 09.09.11" xfId="415" xr:uid="{00000000-0005-0000-0000-00009E010000}"/>
    <cellStyle name="_AGl Segregation information NOV 10- APCC_AGL  3 Formats CIRCLE 02.05.11_AGL ABS CIRCLE 20.07.11_Agl Div. wise  as on 08.09.11" xfId="416" xr:uid="{00000000-0005-0000-0000-00009F010000}"/>
    <cellStyle name="_AGl Segregation information NOV 10- APCC_AGL  3 Formats CIRCLE 02.05.11_AGL ABS CIRCLE 20.07.11_Agl Div. wise  as on 08.09.11_AGL 01.11.11 (Details)" xfId="417" xr:uid="{00000000-0005-0000-0000-0000A0010000}"/>
    <cellStyle name="_AGl Segregation information NOV 10- APCC_AGL  3 Formats CIRCLE 02.05.11_AGL ABS CIRCLE 20.07.11_Agl Div. wise  as on 08.09.11_AGL formats  01.11.11" xfId="418" xr:uid="{00000000-0005-0000-0000-0000A1010000}"/>
    <cellStyle name="_AGl Segregation information NOV 10- APCC_AGL  3 Formats CIRCLE 02.05.11_AGL ABS CIRCLE 27.07.11" xfId="419" xr:uid="{00000000-0005-0000-0000-0000A2010000}"/>
    <cellStyle name="_AGl Segregation information NOV 10- APCC_AGL  3 Formats CIRCLE 02.05.11_AGL ABS CIRCLE 27.07.11_AGL 3 formats OC VZM. 09.09.11" xfId="420" xr:uid="{00000000-0005-0000-0000-0000A3010000}"/>
    <cellStyle name="_AGl Segregation information NOV 10- APCC_AGL  3 Formats CIRCLE 02.05.11_AGL ABS CIRCLE 27.07.11_Agl Div. wise  as on 08.09.11" xfId="421" xr:uid="{00000000-0005-0000-0000-0000A4010000}"/>
    <cellStyle name="_AGl Segregation information NOV 10- APCC_AGL  3 Formats CIRCLE 02.05.11_AGL ABS CIRCLE 27.07.11_Agl Div. wise  as on 08.09.11_AGL 01.11.11 (Details)" xfId="422" xr:uid="{00000000-0005-0000-0000-0000A5010000}"/>
    <cellStyle name="_AGl Segregation information NOV 10- APCC_AGL  3 Formats CIRCLE 02.05.11_AGL ABS CIRCLE 27.07.11_Agl Div. wise  as on 08.09.11_AGL formats  01.11.11" xfId="423" xr:uid="{00000000-0005-0000-0000-0000A6010000}"/>
    <cellStyle name="_AGl Segregation information NOV 10- APCC_AGL  3 Formats CIRCLE 02.05.11_Agl Div. wise  as on 08.09.11" xfId="424" xr:uid="{00000000-0005-0000-0000-0000A7010000}"/>
    <cellStyle name="_AGl Segregation information NOV 10- APCC_AGL  3 Formats CIRCLE 02.05.11_Agl Div. wise  as on 08.09.11_AGL 01.11.11 (Details)" xfId="425" xr:uid="{00000000-0005-0000-0000-0000A8010000}"/>
    <cellStyle name="_AGl Segregation information NOV 10- APCC_AGL  3 Formats CIRCLE 02.05.11_Agl Div. wise  as on 08.09.11_AGL formats  01.11.11" xfId="426" xr:uid="{00000000-0005-0000-0000-0000A9010000}"/>
    <cellStyle name="_AGl Segregation information NOV 10- APCC_AGL  3 Formats CIRCLE 02.05.11_agl monthwise 09.08.11" xfId="427" xr:uid="{00000000-0005-0000-0000-0000AA010000}"/>
    <cellStyle name="_AGl Segregation information NOV 10- APCC_AGL 3 formats" xfId="428" xr:uid="{00000000-0005-0000-0000-0000AB010000}"/>
    <cellStyle name="_AGl Segregation information NOV 10- APCC_AGL 3 formats OC VZM. 09.09.11" xfId="429" xr:uid="{00000000-0005-0000-0000-0000AC010000}"/>
    <cellStyle name="_AGl Segregation information NOV 10- APCC_AGL 3 formats VZM Circle 31.10.11(MAIL)" xfId="430" xr:uid="{00000000-0005-0000-0000-0000AD010000}"/>
    <cellStyle name="_AGl Segregation information NOV 10- APCC_AGL ABS CIRCLE 08.07.11" xfId="431" xr:uid="{00000000-0005-0000-0000-0000AE010000}"/>
    <cellStyle name="_AGl Segregation information NOV 10- APCC_AGL ABS CIRCLE 08.07.11_AGL 3 formats OC VZM. 09.09.11" xfId="432" xr:uid="{00000000-0005-0000-0000-0000AF010000}"/>
    <cellStyle name="_AGl Segregation information NOV 10- APCC_AGL ABS CIRCLE 08.07.11_Agl Div. wise  as on 08.09.11" xfId="433" xr:uid="{00000000-0005-0000-0000-0000B0010000}"/>
    <cellStyle name="_AGl Segregation information NOV 10- APCC_AGL ABS CIRCLE 08.07.11_Agl Div. wise  as on 08.09.11_AGL 01.11.11 (Details)" xfId="434" xr:uid="{00000000-0005-0000-0000-0000B1010000}"/>
    <cellStyle name="_AGl Segregation information NOV 10- APCC_AGL ABS CIRCLE 08.07.11_Agl Div. wise  as on 08.09.11_AGL formats  01.11.11" xfId="435" xr:uid="{00000000-0005-0000-0000-0000B2010000}"/>
    <cellStyle name="_AGl Segregation information NOV 10- APCC_AGL ABS CIRCLE 20.07.11" xfId="436" xr:uid="{00000000-0005-0000-0000-0000B3010000}"/>
    <cellStyle name="_AGl Segregation information NOV 10- APCC_AGL ABS CIRCLE 20.07.11_AGL 3 formats OC VZM. 09.09.11" xfId="437" xr:uid="{00000000-0005-0000-0000-0000B4010000}"/>
    <cellStyle name="_AGl Segregation information NOV 10- APCC_AGL ABS CIRCLE 20.07.11_Agl Div. wise  as on 08.09.11" xfId="438" xr:uid="{00000000-0005-0000-0000-0000B5010000}"/>
    <cellStyle name="_AGl Segregation information NOV 10- APCC_AGL ABS CIRCLE 20.07.11_Agl Div. wise  as on 08.09.11_AGL 01.11.11 (Details)" xfId="439" xr:uid="{00000000-0005-0000-0000-0000B6010000}"/>
    <cellStyle name="_AGl Segregation information NOV 10- APCC_AGL ABS CIRCLE 20.07.11_Agl Div. wise  as on 08.09.11_AGL formats  01.11.11" xfId="440" xr:uid="{00000000-0005-0000-0000-0000B7010000}"/>
    <cellStyle name="_AGl Segregation information NOV 10- APCC_AGL ABS CIRCLE 27.07.11" xfId="441" xr:uid="{00000000-0005-0000-0000-0000B8010000}"/>
    <cellStyle name="_AGl Segregation information NOV 10- APCC_AGL ABS CIRCLE 27.07.11_AGL 3 formats OC VZM. 09.09.11" xfId="442" xr:uid="{00000000-0005-0000-0000-0000B9010000}"/>
    <cellStyle name="_AGl Segregation information NOV 10- APCC_AGL ABS CIRCLE 27.07.11_Agl Div. wise  as on 08.09.11" xfId="443" xr:uid="{00000000-0005-0000-0000-0000BA010000}"/>
    <cellStyle name="_AGl Segregation information NOV 10- APCC_AGL ABS CIRCLE 27.07.11_Agl Div. wise  as on 08.09.11_AGL 01.11.11 (Details)" xfId="444" xr:uid="{00000000-0005-0000-0000-0000BB010000}"/>
    <cellStyle name="_AGl Segregation information NOV 10- APCC_AGL ABS CIRCLE 27.07.11_Agl Div. wise  as on 08.09.11_AGL formats  01.11.11" xfId="445" xr:uid="{00000000-0005-0000-0000-0000BC010000}"/>
    <cellStyle name="_AGl Segregation information NOV 10- APCC_Agl Div. wise  as on 08.09.11" xfId="446" xr:uid="{00000000-0005-0000-0000-0000BD010000}"/>
    <cellStyle name="_AGl Segregation information NOV 10- APCC_Agl Div. wise  as on 08.09.11_AGL 01.11.11 (Details)" xfId="447" xr:uid="{00000000-0005-0000-0000-0000BE010000}"/>
    <cellStyle name="_AGl Segregation information NOV 10- APCC_Agl Div. wise  as on 08.09.11_AGL formats  01.11.11" xfId="448" xr:uid="{00000000-0005-0000-0000-0000BF010000}"/>
    <cellStyle name="_AGl Segregation information NOV 10- APCC_AGL Formats of Srikakulam CIR as on 31-5-11" xfId="449" xr:uid="{00000000-0005-0000-0000-0000C0010000}"/>
    <cellStyle name="_AGl Segregation information NOV 10- APCC_AGL Information - SKLM Circle 17.08.11 - Final" xfId="450" xr:uid="{00000000-0005-0000-0000-0000C1010000}"/>
    <cellStyle name="_AGl Segregation information NOV 10- APCC_AGL Information - SKLM Circle 24.07.11" xfId="451" xr:uid="{00000000-0005-0000-0000-0000C2010000}"/>
    <cellStyle name="_AGl Segregation information NOV 10- APCC_AGL Information for meeting on 02.07.11" xfId="452" xr:uid="{00000000-0005-0000-0000-0000C3010000}"/>
    <cellStyle name="_AGl Segregation information NOV 10- APCC_AGL Information for meeting on 22.07.11" xfId="453" xr:uid="{00000000-0005-0000-0000-0000C4010000}"/>
    <cellStyle name="_AGl Segregation information NOV 10- APCC_agl monthwise 09.08.11" xfId="454" xr:uid="{00000000-0005-0000-0000-0000C5010000}"/>
    <cellStyle name="_AGl Segregation information NOV 10- APCC_Agl Progress as on 21 03 11" xfId="455" xr:uid="{00000000-0005-0000-0000-0000C6010000}"/>
    <cellStyle name="_AGl Segregation information NOV 10- APCC_Agl Progress as on 30 04 11" xfId="456" xr:uid="{00000000-0005-0000-0000-0000C7010000}"/>
    <cellStyle name="_AGl Segregation information NOV 10- APCC_Agl Progress of SKLM as on 18.06. 11" xfId="457" xr:uid="{00000000-0005-0000-0000-0000C8010000}"/>
    <cellStyle name="_AGl Segregation information NOV 10- APCC_Agl Progress of SKLM as on02(1). 05. 11" xfId="458" xr:uid="{00000000-0005-0000-0000-0000C9010000}"/>
    <cellStyle name="_AGl Segregation information NOV 10- APCC_AGL-SKL 31.03.11" xfId="459" xr:uid="{00000000-0005-0000-0000-0000CA010000}"/>
    <cellStyle name="_AGl Segregation information NOV 10- APCC_AGL-SKL 31.03.11_RGGVY Information of sklm circle as on 10.09" xfId="460" xr:uid="{00000000-0005-0000-0000-0000CB010000}"/>
    <cellStyle name="_AGl Segregation information NOV 10- APCC_AGL-SKL 31.03.11_rggvy on 10.9.11" xfId="461" xr:uid="{00000000-0005-0000-0000-0000CC010000}"/>
    <cellStyle name="_AGl Segregation information NOV 10- APCC_AMP" xfId="462" xr:uid="{00000000-0005-0000-0000-0000CD010000}"/>
    <cellStyle name="_AGl Segregation information NOV 10- APCC_CMD Review Meeting Information Booklet 11.01.2011 of SKL Circle at CO, VSP." xfId="463" xr:uid="{00000000-0005-0000-0000-0000CE010000}"/>
    <cellStyle name="_AGl Segregation information NOV 10- APCC_CMD Review Meeting Information Booklet 11.01.2011 of SKL Circle at CO, VSP._RGGVY Information of sklm circle as on 10.09" xfId="464" xr:uid="{00000000-0005-0000-0000-0000CF010000}"/>
    <cellStyle name="_AGl Segregation information NOV 10- APCC_CMD Review Meeting Information Booklet 11.01.2011 of SKL Circle at CO, VSP._rggvy on 10.9.11" xfId="465" xr:uid="{00000000-0005-0000-0000-0000D0010000}"/>
    <cellStyle name="_AGl Segregation information NOV 10- APCC_CMD%20Review%20meeting%20Booklet%20on%2004(1).06.11" xfId="466" xr:uid="{00000000-0005-0000-0000-0000D1010000}"/>
    <cellStyle name="_AGl Segregation information NOV 10- APCC_CMD%20Review%20Meeting%20information%20Dt(1).%2004.06.2011%20of%20SKL%20Circle" xfId="467" xr:uid="{00000000-0005-0000-0000-0000D2010000}"/>
    <cellStyle name="_AGl Segregation information NOV 10- APCC_CMDs  review meeting 04.06.11" xfId="468" xr:uid="{00000000-0005-0000-0000-0000D3010000}"/>
    <cellStyle name="_AGl Segregation information NOV 10- APCC_Comml Information for CMD Meeting on 26-2-11" xfId="469" xr:uid="{00000000-0005-0000-0000-0000D4010000}"/>
    <cellStyle name="_AGl Segregation information NOV 10- APCC_Crossings of VSP Circle upto 25(1).2.11" xfId="470" xr:uid="{00000000-0005-0000-0000-0000D5010000}"/>
    <cellStyle name="_AGl Segregation information NOV 10- APCC_Crossings of VSP Circle upto 25(1).2.11_RGGVY Information of sklm circle as on 10.09" xfId="471" xr:uid="{00000000-0005-0000-0000-0000D6010000}"/>
    <cellStyle name="_AGl Segregation information NOV 10- APCC_Crossings of VSP Circle upto 25(1).2.11_rggvy on 10.9.11" xfId="472" xr:uid="{00000000-0005-0000-0000-0000D7010000}"/>
    <cellStyle name="_AGl Segregation information NOV 10- APCC_Crossings_SKL1" xfId="473" xr:uid="{00000000-0005-0000-0000-0000D8010000}"/>
    <cellStyle name="_AGl Segregation information NOV 10- APCC_Crossings_SKL1_RGGVY Information of sklm circle as on 10.09" xfId="474" xr:uid="{00000000-0005-0000-0000-0000D9010000}"/>
    <cellStyle name="_AGl Segregation information NOV 10- APCC_Crossings_SKL1_rggvy on 10.9.11" xfId="475" xr:uid="{00000000-0005-0000-0000-0000DA010000}"/>
    <cellStyle name="_AGl Segregation information NOV 10- APCC_Detailed Technical Action Plan Circle wise 02-11" xfId="476" xr:uid="{00000000-0005-0000-0000-0000DB010000}"/>
    <cellStyle name="_AGl Segregation information NOV 10- APCC_Director sir review RGGVY Progress formats" xfId="477" xr:uid="{00000000-0005-0000-0000-0000DC010000}"/>
    <cellStyle name="_AGl Segregation information NOV 10- APCC_Director sir review RGGVY Progress formats_RGGVY Information of sklm circle as on 10.09" xfId="478" xr:uid="{00000000-0005-0000-0000-0000DD010000}"/>
    <cellStyle name="_AGl Segregation information NOV 10- APCC_Director sir review RGGVY Progress formats_rggvy on 10.9.11" xfId="479" xr:uid="{00000000-0005-0000-0000-0000DE010000}"/>
    <cellStyle name="_AGl Segregation information NOV 10- APCC_EPDCL-IJP 10.10.11" xfId="480" xr:uid="{00000000-0005-0000-0000-0000DF010000}"/>
    <cellStyle name="_AGl Segregation information NOV 10- APCC_formats" xfId="481" xr:uid="{00000000-0005-0000-0000-0000E0010000}"/>
    <cellStyle name="_AGl Segregation information NOV 10- APCC_formats_AGL 3 formats" xfId="482" xr:uid="{00000000-0005-0000-0000-0000E1010000}"/>
    <cellStyle name="_AGl Segregation information NOV 10- APCC_formats_AGL 3 formats OC VZM. 09.09.11" xfId="483" xr:uid="{00000000-0005-0000-0000-0000E2010000}"/>
    <cellStyle name="_AGl Segregation information NOV 10- APCC_formats_AGL ABS CIRCLE 08.07.11" xfId="484" xr:uid="{00000000-0005-0000-0000-0000E3010000}"/>
    <cellStyle name="_AGl Segregation information NOV 10- APCC_formats_AGL ABS CIRCLE 20.07.11" xfId="485" xr:uid="{00000000-0005-0000-0000-0000E4010000}"/>
    <cellStyle name="_AGl Segregation information NOV 10- APCC_formats_AGL ABS CIRCLE 27.07.11" xfId="486" xr:uid="{00000000-0005-0000-0000-0000E5010000}"/>
    <cellStyle name="_AGl Segregation information NOV 10- APCC_formats_Agl Div. wise  as on 08.09.11" xfId="487" xr:uid="{00000000-0005-0000-0000-0000E6010000}"/>
    <cellStyle name="_AGl Segregation information NOV 10- APCC_formats_agl monthwise 09.08.11" xfId="488" xr:uid="{00000000-0005-0000-0000-0000E7010000}"/>
    <cellStyle name="_AGl Segregation information NOV 10- APCC_HT Pendings as on 23-2-11" xfId="489" xr:uid="{00000000-0005-0000-0000-0000E8010000}"/>
    <cellStyle name="_AGl Segregation information NOV 10- APCC_HT Pendings as on 23-2-11_RGGVY Information of sklm circle as on 10.09" xfId="490" xr:uid="{00000000-0005-0000-0000-0000E9010000}"/>
    <cellStyle name="_AGl Segregation information NOV 10- APCC_HT Pendings as on 23-2-11_rggvy on 10.9.11" xfId="491" xr:uid="{00000000-0005-0000-0000-0000EA010000}"/>
    <cellStyle name="_AGl Segregation information NOV 10- APCC_Index" xfId="492" xr:uid="{00000000-0005-0000-0000-0000EB010000}"/>
    <cellStyle name="_AGl Segregation information NOV 10- APCC_Infra as per Field Survey" xfId="493" xr:uid="{00000000-0005-0000-0000-0000EC010000}"/>
    <cellStyle name="_AGl Segregation information NOV 10- APCC_Intensive inspection of all Circles" xfId="494" xr:uid="{00000000-0005-0000-0000-0000ED010000}"/>
    <cellStyle name="_AGl Segregation information NOV 10- APCC_Intensive inspection of all Circles_RGGVY Information of sklm circle as on 10.09" xfId="495" xr:uid="{00000000-0005-0000-0000-0000EE010000}"/>
    <cellStyle name="_AGl Segregation information NOV 10- APCC_Intensive inspection of all Circles_rggvy on 10.9.11" xfId="496" xr:uid="{00000000-0005-0000-0000-0000EF010000}"/>
    <cellStyle name="_AGl Segregation information NOV 10- APCC_Intensive inspectiuons for the Month of 03-11" xfId="497" xr:uid="{00000000-0005-0000-0000-0000F0010000}"/>
    <cellStyle name="_AGl Segregation information NOV 10- APCC_Intensive inspectiuons for the Month of 03-11_RGGVY Information of sklm circle as on 10.09" xfId="498" xr:uid="{00000000-0005-0000-0000-0000F1010000}"/>
    <cellStyle name="_AGl Segregation information NOV 10- APCC_Intensive inspectiuons for the Month of 03-11_rggvy on 10.9.11" xfId="499" xr:uid="{00000000-0005-0000-0000-0000F2010000}"/>
    <cellStyle name="_AGl Segregation information NOV 10- APCC_Interruptions JMD Formats June-2011" xfId="500" xr:uid="{00000000-0005-0000-0000-0000F3010000}"/>
    <cellStyle name="_AGl Segregation information NOV 10- APCC_JPT" xfId="501" xr:uid="{00000000-0005-0000-0000-0000F4010000}"/>
    <cellStyle name="_AGl Segregation information NOV 10- APCC_JPT_RGGVY Information of sklm circle as on 10.09" xfId="502" xr:uid="{00000000-0005-0000-0000-0000F5010000}"/>
    <cellStyle name="_AGl Segregation information NOV 10- APCC_JPT_rggvy on 10.9.11" xfId="503" xr:uid="{00000000-0005-0000-0000-0000F6010000}"/>
    <cellStyle name="_AGl Segregation information NOV 10- APCC_KPMG Tech. action plan (AP, Bal. AP &amp; 8 Formats) of SKL Circle 18.06.11" xfId="504" xr:uid="{00000000-0005-0000-0000-0000F7010000}"/>
    <cellStyle name="_AGl Segregation information NOV 10- APCC_LATEST AGL Information - SKLM Circle 31.07.11" xfId="505" xr:uid="{00000000-0005-0000-0000-0000F8010000}"/>
    <cellStyle name="_AGl Segregation information NOV 10- APCC_LATEST RGGVY Information of sklm circle as on 01.08.11(revised).1" xfId="506" xr:uid="{00000000-0005-0000-0000-0000F9010000}"/>
    <cellStyle name="_AGl Segregation information NOV 10- APCC_LATEST Schools Progress SKL Circle as on 31-7-11" xfId="507" xr:uid="{00000000-0005-0000-0000-0000FA010000}"/>
    <cellStyle name="_AGl Segregation information NOV 10- APCC_LPF 33 KV Feeders data 04.06.11" xfId="508" xr:uid="{00000000-0005-0000-0000-0000FB010000}"/>
    <cellStyle name="_AGl Segregation information NOV 10- APCC_Meeting information on 21.06.11" xfId="509" xr:uid="{00000000-0005-0000-0000-0000FC010000}"/>
    <cellStyle name="_AGl Segregation information NOV 10- APCC_Mod Agl Progress of SKLM as on02(1). 05. 11" xfId="510" xr:uid="{00000000-0005-0000-0000-0000FD010000}"/>
    <cellStyle name="_AGl Segregation information NOV 10- APCC_Mod Agl Progress of SKLM as on02(1). 05. 11_RGGVY Information of sklm circle as on 10.09" xfId="511" xr:uid="{00000000-0005-0000-0000-0000FE010000}"/>
    <cellStyle name="_AGl Segregation information NOV 10- APCC_Mod Agl Progress of SKLM as on02(1). 05. 11_rggvy on 10.9.11" xfId="512" xr:uid="{00000000-0005-0000-0000-0000FF010000}"/>
    <cellStyle name="_AGl Segregation information NOV 10- APCC_NH 5 CROSSINGS 25(1).02.2011" xfId="513" xr:uid="{00000000-0005-0000-0000-000000020000}"/>
    <cellStyle name="_AGl Segregation information NOV 10- APCC_NH 5 CROSSINGS 25(1).02.2011_RGGVY Information of sklm circle as on 10.09" xfId="514" xr:uid="{00000000-0005-0000-0000-000001020000}"/>
    <cellStyle name="_AGl Segregation information NOV 10- APCC_NH 5 CROSSINGS 25(1).02.2011_rggvy on 10.9.11" xfId="515" xr:uid="{00000000-0005-0000-0000-000002020000}"/>
    <cellStyle name="_AGl Segregation information NOV 10- APCC_NH Crossings" xfId="516" xr:uid="{00000000-0005-0000-0000-000003020000}"/>
    <cellStyle name="_AGl Segregation information NOV 10- APCC_NH Crossings_RGGVY Information of sklm circle as on 10.09" xfId="517" xr:uid="{00000000-0005-0000-0000-000004020000}"/>
    <cellStyle name="_AGl Segregation information NOV 10- APCC_NH Crossings_rggvy on 10.9.11" xfId="518" xr:uid="{00000000-0005-0000-0000-000005020000}"/>
    <cellStyle name="_AGl Segregation information NOV 10- APCC_NH SH Crossings SKL" xfId="519" xr:uid="{00000000-0005-0000-0000-000006020000}"/>
    <cellStyle name="_AGl Segregation information NOV 10- APCC_NH SH Crossings SKL_RGGVY Information of sklm circle as on 10.09" xfId="520" xr:uid="{00000000-0005-0000-0000-000007020000}"/>
    <cellStyle name="_AGl Segregation information NOV 10- APCC_NH SH Crossings SKL_rggvy on 10.9.11" xfId="521" xr:uid="{00000000-0005-0000-0000-000008020000}"/>
    <cellStyle name="_AGl Segregation information NOV 10- APCC_PMI Report of OD AMP 25.01.2011" xfId="522" xr:uid="{00000000-0005-0000-0000-000009020000}"/>
    <cellStyle name="_AGl Segregation information NOV 10- APCC_PMI Report of OD AMP 25.01.2011_RGGVY Information of sklm circle as on 10.09" xfId="523" xr:uid="{00000000-0005-0000-0000-00000A020000}"/>
    <cellStyle name="_AGl Segregation information NOV 10- APCC_PMI Report of OD AMP 25.01.2011_rggvy on 10.9.11" xfId="524" xr:uid="{00000000-0005-0000-0000-00000B020000}"/>
    <cellStyle name="_AGl Segregation information NOV 10- APCC_PMI STATEMENT OF RJY CIRCLE" xfId="525" xr:uid="{00000000-0005-0000-0000-00000C020000}"/>
    <cellStyle name="_AGl Segregation information NOV 10- APCC_PMI STATEMENT OF RJY CIRCLE_RGGVY Information of sklm circle as on 10.09" xfId="526" xr:uid="{00000000-0005-0000-0000-00000D020000}"/>
    <cellStyle name="_AGl Segregation information NOV 10- APCC_PMI STATEMENT OF RJY CIRCLE_rggvy on 10.9.11" xfId="527" xr:uid="{00000000-0005-0000-0000-00000E020000}"/>
    <cellStyle name="_AGl Segregation information NOV 10- APCC_PMI_ABSTRACT" xfId="528" xr:uid="{00000000-0005-0000-0000-00000F020000}"/>
    <cellStyle name="_AGl Segregation information NOV 10- APCC_PMI_ABSTRACT_RGGVY Information of sklm circle as on 10.09" xfId="529" xr:uid="{00000000-0005-0000-0000-000010020000}"/>
    <cellStyle name="_AGl Segregation information NOV 10- APCC_PMI_ABSTRACT_rggvy on 10.9.11" xfId="530" xr:uid="{00000000-0005-0000-0000-000011020000}"/>
    <cellStyle name="_AGl Segregation information NOV 10- APCC_Prajapadham 16.08.11" xfId="531" xr:uid="{00000000-0005-0000-0000-000012020000}"/>
    <cellStyle name="_AGl Segregation information NOV 10- APCC_QA remarks for the meeting on 04-06-2011" xfId="532" xr:uid="{00000000-0005-0000-0000-000013020000}"/>
    <cellStyle name="_AGl Segregation information NOV 10- APCC_Quality Assurence points of OD AMP 26.1.2011" xfId="533" xr:uid="{00000000-0005-0000-0000-000014020000}"/>
    <cellStyle name="_AGl Segregation information NOV 10- APCC_Rajahmundry Circle review meeting on 19.04.11" xfId="534" xr:uid="{00000000-0005-0000-0000-000015020000}"/>
    <cellStyle name="_AGl Segregation information NOV 10- APCC_Rajahmundry Circle review meeting on 19.04.11_RGGVY Information of sklm circle as on 10.09" xfId="535" xr:uid="{00000000-0005-0000-0000-000016020000}"/>
    <cellStyle name="_AGl Segregation information NOV 10- APCC_Rajahmundry Circle review meeting on 19.04.11_rggvy on 10.9.11" xfId="536" xr:uid="{00000000-0005-0000-0000-000017020000}"/>
    <cellStyle name="_AGl Segregation information NOV 10- APCC_RCE" xfId="537" xr:uid="{00000000-0005-0000-0000-000018020000}"/>
    <cellStyle name="_AGl Segregation information NOV 10- APCC_RCE_RGGVY Information of sklm circle as on 10.09" xfId="538" xr:uid="{00000000-0005-0000-0000-000019020000}"/>
    <cellStyle name="_AGl Segregation information NOV 10- APCC_RCE_rggvy on 10.9.11" xfId="539" xr:uid="{00000000-0005-0000-0000-00001A020000}"/>
    <cellStyle name="_AGl Segregation information NOV 10- APCC_RCE_VSP IJP,CLDP  data format received" xfId="540" xr:uid="{00000000-0005-0000-0000-00001B020000}"/>
    <cellStyle name="_AGl Segregation information NOV 10- APCC_RCP" xfId="541" xr:uid="{00000000-0005-0000-0000-00001C020000}"/>
    <cellStyle name="_AGl Segregation information NOV 10- APCC_RCP_RGGVY Information of sklm circle as on 10.09" xfId="542" xr:uid="{00000000-0005-0000-0000-00001D020000}"/>
    <cellStyle name="_AGl Segregation information NOV 10- APCC_RCP_rggvy on 10.9.11" xfId="543" xr:uid="{00000000-0005-0000-0000-00001E020000}"/>
    <cellStyle name="_AGl Segregation information NOV 10- APCC_Rev Action plan (Tech, Comml., Nil Consm.) of SKL Circle" xfId="544" xr:uid="{00000000-0005-0000-0000-00001F020000}"/>
    <cellStyle name="_AGl Segregation information NOV 10- APCC_Rev Action plan (Tech, Comml., Nil Consm.) of SKL Circle." xfId="545" xr:uid="{00000000-0005-0000-0000-000020020000}"/>
    <cellStyle name="_AGl Segregation information NOV 10- APCC_REVIEW BY CMD ON SEG DURING FEB 2011" xfId="546" xr:uid="{00000000-0005-0000-0000-000021020000}"/>
    <cellStyle name="_AGl Segregation information NOV 10- APCC_REVIEW BY CMD ON SEG DURING FEB 2011_RGGVY Information of sklm circle as on 10.09" xfId="547" xr:uid="{00000000-0005-0000-0000-000022020000}"/>
    <cellStyle name="_AGl Segregation information NOV 10- APCC_REVIEW BY CMD ON SEG DURING FEB 2011_rggvy on 10.9.11" xfId="548" xr:uid="{00000000-0005-0000-0000-000023020000}"/>
    <cellStyle name="_AGl Segregation information NOV 10- APCC_Review meeting booklet on 03.05.2011" xfId="549" xr:uid="{00000000-0005-0000-0000-000024020000}"/>
    <cellStyle name="_AGl Segregation information NOV 10- APCC_Review Meeting of VSP Circle on 11-05-11" xfId="550" xr:uid="{00000000-0005-0000-0000-000025020000}"/>
    <cellStyle name="_AGl Segregation information NOV 10- APCC_Review meeting on 29.03.2011" xfId="551" xr:uid="{00000000-0005-0000-0000-000026020000}"/>
    <cellStyle name="_AGl Segregation information NOV 10- APCC_revised fLATEST Schools Progress SKL Circle as on 31-7-11" xfId="552" xr:uid="{00000000-0005-0000-0000-000027020000}"/>
    <cellStyle name="_AGl Segregation information NOV 10- APCC_RGGVY" xfId="553" xr:uid="{00000000-0005-0000-0000-000028020000}"/>
    <cellStyle name="_AGl Segregation information NOV 10- APCC_RGGVY Final" xfId="554" xr:uid="{00000000-0005-0000-0000-000029020000}"/>
    <cellStyle name="_AGl Segregation information NOV 10- APCC_RGGVY Format for SE's Review Meeting" xfId="555" xr:uid="{00000000-0005-0000-0000-00002A020000}"/>
    <cellStyle name="_AGl Segregation information NOV 10- APCC_RGGVY Format for SE's Review Meeting_RGGVY Information of sklm circle as on 10.09" xfId="556" xr:uid="{00000000-0005-0000-0000-00002B020000}"/>
    <cellStyle name="_AGl Segregation information NOV 10- APCC_RGGVY Format for SE's Review Meeting_rggvy on 10.9.11" xfId="557" xr:uid="{00000000-0005-0000-0000-00002C020000}"/>
    <cellStyle name="_AGl Segregation information NOV 10- APCC_RGGVY information as on 18-1-11 for corp" xfId="558" xr:uid="{00000000-0005-0000-0000-00002D020000}"/>
    <cellStyle name="_AGl Segregation information NOV 10- APCC_RGGVY information as on 18-1-11 for corp_AGL Formats of Srikakulam CIR as on 31-5-11" xfId="559" xr:uid="{00000000-0005-0000-0000-00002E020000}"/>
    <cellStyle name="_AGl Segregation information NOV 10- APCC_RGGVY information as on 18-1-11 for corp_CMD%20Review%20Meeting%20information%20Dt(1).%2004.06.2011%20of%20SKL%20Circle" xfId="560" xr:uid="{00000000-0005-0000-0000-00002F020000}"/>
    <cellStyle name="_AGl Segregation information NOV 10- APCC_RGGVY information as on 18-1-11 for corp_Detailed Technical Action Plan Circle wise 02-11" xfId="561" xr:uid="{00000000-0005-0000-0000-000030020000}"/>
    <cellStyle name="_AGl Segregation information NOV 10- APCC_RGGVY information as on 18-1-11 for corp_KPMG Tech. action plan (AP, Bal. AP &amp; 8 Formats) of SKL Circle 18.06.11" xfId="562" xr:uid="{00000000-0005-0000-0000-000031020000}"/>
    <cellStyle name="_AGl Segregation information NOV 10- APCC_RGGVY information as on 18-1-11 for corp_QA remarks for the meeting on 04-06-2011" xfId="563" xr:uid="{00000000-0005-0000-0000-000032020000}"/>
    <cellStyle name="_AGl Segregation information NOV 10- APCC_RGGVY information as on 18-1-11 for corp_Rev Action plan (Tech, Comml., Nil Consm.) of SKL Circle" xfId="564" xr:uid="{00000000-0005-0000-0000-000033020000}"/>
    <cellStyle name="_AGl Segregation information NOV 10- APCC_RGGVY information as on 18-1-11 for corp_Rev Action plan (Tech, Comml., Nil Consm.) of SKL Circle." xfId="565" xr:uid="{00000000-0005-0000-0000-000034020000}"/>
    <cellStyle name="_AGl Segregation information NOV 10- APCC_RGGVY information as on 18-1-11 for corp_RGGVY Information as on 2-6-11 for CMD meeting" xfId="566" xr:uid="{00000000-0005-0000-0000-000035020000}"/>
    <cellStyle name="_AGl Segregation information NOV 10- APCC_RGGVY information as on 18-1-11 for corp_RGGVY Information of sklm circle as on 10.09" xfId="567" xr:uid="{00000000-0005-0000-0000-000036020000}"/>
    <cellStyle name="_AGl Segregation information NOV 10- APCC_RGGVY information as on 18-1-11 for corp_rggvy on 10.9.11" xfId="568" xr:uid="{00000000-0005-0000-0000-000037020000}"/>
    <cellStyle name="_AGl Segregation information NOV 10- APCC_RGGVY information as on 18-1-11 for corp_Schools Progress as on 2-6-11" xfId="569" xr:uid="{00000000-0005-0000-0000-000038020000}"/>
    <cellStyle name="_AGl Segregation information NOV 10- APCC_RGGVY information as on 18-1-11 for corp_techinical action plan" xfId="570" xr:uid="{00000000-0005-0000-0000-000039020000}"/>
    <cellStyle name="_AGl Segregation information NOV 10- APCC_RGGVY Information as on 18-6-11 for CMD meeting" xfId="571" xr:uid="{00000000-0005-0000-0000-00003A020000}"/>
    <cellStyle name="_AGl Segregation information NOV 10- APCC_RGGVY Information as on 28-3-11 of SKL Cir" xfId="572" xr:uid="{00000000-0005-0000-0000-00003B020000}"/>
    <cellStyle name="_AGl Segregation information NOV 10- APCC_RGGVY Information as on 29-4-11 of SKL Cir" xfId="573" xr:uid="{00000000-0005-0000-0000-00003C020000}"/>
    <cellStyle name="_AGl Segregation information NOV 10- APCC_RGGVY information for DIR RA meeting on 5-2-11" xfId="574" xr:uid="{00000000-0005-0000-0000-00003D020000}"/>
    <cellStyle name="_AGl Segregation information NOV 10- APCC_RGGVY Information of sklm circle as on 25.7.11(revised)" xfId="575" xr:uid="{00000000-0005-0000-0000-00003E020000}"/>
    <cellStyle name="_AGl Segregation information NOV 10- APCC_RGGVY Latest information for balance sketches as on 20-1-11" xfId="576" xr:uid="{00000000-0005-0000-0000-00003F020000}"/>
    <cellStyle name="_AGl Segregation information NOV 10- APCC_RGGVY Latest information for balance sketches as on 20-1-11_AGL Formats of Srikakulam CIR as on 31-5-11" xfId="577" xr:uid="{00000000-0005-0000-0000-000040020000}"/>
    <cellStyle name="_AGl Segregation information NOV 10- APCC_RGGVY Latest information for balance sketches as on 20-1-11_CMD%20Review%20Meeting%20information%20Dt(1).%2004.06.2011%20of%20SKL%20Circle" xfId="578" xr:uid="{00000000-0005-0000-0000-000041020000}"/>
    <cellStyle name="_AGl Segregation information NOV 10- APCC_RGGVY Latest information for balance sketches as on 20-1-11_Detailed Technical Action Plan Circle wise 02-11" xfId="579" xr:uid="{00000000-0005-0000-0000-000042020000}"/>
    <cellStyle name="_AGl Segregation information NOV 10- APCC_RGGVY Latest information for balance sketches as on 20-1-11_KPMG Tech. action plan (AP, Bal. AP &amp; 8 Formats) of SKL Circle 18.06.11" xfId="580" xr:uid="{00000000-0005-0000-0000-000043020000}"/>
    <cellStyle name="_AGl Segregation information NOV 10- APCC_RGGVY Latest information for balance sketches as on 20-1-11_QA remarks for the meeting on 04-06-2011" xfId="581" xr:uid="{00000000-0005-0000-0000-000044020000}"/>
    <cellStyle name="_AGl Segregation information NOV 10- APCC_RGGVY Latest information for balance sketches as on 20-1-11_Rev Action plan (Tech, Comml., Nil Consm.) of SKL Circle" xfId="582" xr:uid="{00000000-0005-0000-0000-000045020000}"/>
    <cellStyle name="_AGl Segregation information NOV 10- APCC_RGGVY Latest information for balance sketches as on 20-1-11_Rev Action plan (Tech, Comml., Nil Consm.) of SKL Circle." xfId="583" xr:uid="{00000000-0005-0000-0000-000046020000}"/>
    <cellStyle name="_AGl Segregation information NOV 10- APCC_RGGVY Latest information for balance sketches as on 20-1-11_RGGVY Information as on 2-6-11 for CMD meeting" xfId="584" xr:uid="{00000000-0005-0000-0000-000047020000}"/>
    <cellStyle name="_AGl Segregation information NOV 10- APCC_RGGVY Latest information for balance sketches as on 20-1-11_RGGVY Information of sklm circle as on 10.09" xfId="585" xr:uid="{00000000-0005-0000-0000-000048020000}"/>
    <cellStyle name="_AGl Segregation information NOV 10- APCC_RGGVY Latest information for balance sketches as on 20-1-11_rggvy on 10.9.11" xfId="586" xr:uid="{00000000-0005-0000-0000-000049020000}"/>
    <cellStyle name="_AGl Segregation information NOV 10- APCC_RGGVY Latest information for balance sketches as on 20-1-11_Schools Progress as on 2-6-11" xfId="587" xr:uid="{00000000-0005-0000-0000-00004A020000}"/>
    <cellStyle name="_AGl Segregation information NOV 10- APCC_RGGVY Latest information for balance sketches as on 20-1-11_techinical action plan" xfId="588" xr:uid="{00000000-0005-0000-0000-00004B020000}"/>
    <cellStyle name="_AGl Segregation information NOV 10- APCC_RGGVY meet with Directors by CMD 180111" xfId="589" xr:uid="{00000000-0005-0000-0000-00004C020000}"/>
    <cellStyle name="_AGl Segregation information NOV 10- APCC_RGGVY meet with Directors by CMD 280111" xfId="590" xr:uid="{00000000-0005-0000-0000-00004D020000}"/>
    <cellStyle name="_AGl Segregation information NOV 10- APCC_RGGVY meet with SEs &amp; DEs by CMD 040611" xfId="591" xr:uid="{00000000-0005-0000-0000-00004E020000}"/>
    <cellStyle name="_AGl Segregation information NOV 10- APCC_RGGVY meet with SEs &amp; DEs by CMD 260211" xfId="592" xr:uid="{00000000-0005-0000-0000-00004F020000}"/>
    <cellStyle name="_AGl Segregation information NOV 10- APCC_RGGVY meet with SEs &amp; DEs by CMD 280111" xfId="593" xr:uid="{00000000-0005-0000-0000-000050020000}"/>
    <cellStyle name="_AGl Segregation information NOV 10- APCC_RGGVY meet with SEs &amp; DEs by CMD 290311" xfId="594" xr:uid="{00000000-0005-0000-0000-000051020000}"/>
    <cellStyle name="_AGl Segregation information NOV 10- APCC_rggvy on 10.9.11" xfId="595" xr:uid="{00000000-0005-0000-0000-000052020000}"/>
    <cellStyle name="_AGl Segregation information NOV 10- APCC_RGGVY review by CMD" xfId="596" xr:uid="{00000000-0005-0000-0000-000053020000}"/>
    <cellStyle name="_AGl Segregation information NOV 10- APCC_RGGVY REVIEW BY CMD VSP 04.08.11" xfId="597" xr:uid="{00000000-0005-0000-0000-000054020000}"/>
    <cellStyle name="_AGl Segregation information NOV 10- APCC_RGGVY REVIEW BY CMD VSP 100511-f" xfId="598" xr:uid="{00000000-0005-0000-0000-000055020000}"/>
    <cellStyle name="_AGl Segregation information NOV 10- APCC_RGGVY REVIEW BY CMD VSP 31(1).05.11" xfId="599" xr:uid="{00000000-0005-0000-0000-000056020000}"/>
    <cellStyle name="_AGl Segregation information NOV 10- APCC_RGGVY RJY DEC-10" xfId="600" xr:uid="{00000000-0005-0000-0000-000057020000}"/>
    <cellStyle name="_AGl Segregation information NOV 10- APCC_RGGVY RJY DEC-10_RGGVY Information of sklm circle as on 10.09" xfId="601" xr:uid="{00000000-0005-0000-0000-000058020000}"/>
    <cellStyle name="_AGl Segregation information NOV 10- APCC_RGGVY RJY DEC-10_rggvy on 10.9.11" xfId="602" xr:uid="{00000000-0005-0000-0000-000059020000}"/>
    <cellStyle name="_AGl Segregation information NOV 10- APCC_RJY" xfId="603" xr:uid="{00000000-0005-0000-0000-00005A020000}"/>
    <cellStyle name="_AGl Segregation information NOV 10- APCC_RJY_RGGVY Information of sklm circle as on 10.09" xfId="604" xr:uid="{00000000-0005-0000-0000-00005B020000}"/>
    <cellStyle name="_AGl Segregation information NOV 10- APCC_RJY_rggvy on 10.9.11" xfId="605" xr:uid="{00000000-0005-0000-0000-00005C020000}"/>
    <cellStyle name="_AGl Segregation information NOV 10- APCC_Saggregation progress  as on 09 05 2011" xfId="606" xr:uid="{00000000-0005-0000-0000-00005D020000}"/>
    <cellStyle name="_AGl Segregation information NOV 10- APCC_Schools 11.07.11 Circle" xfId="607" xr:uid="{00000000-0005-0000-0000-00005E020000}"/>
    <cellStyle name="_AGl Segregation information NOV 10- APCC_Schools 31(1).07.11 Circle" xfId="608" xr:uid="{00000000-0005-0000-0000-00005F020000}"/>
    <cellStyle name="_AGl Segregation information NOV 10- APCC_Schools 31.08.11 Circle" xfId="609" xr:uid="{00000000-0005-0000-0000-000060020000}"/>
    <cellStyle name="_AGl Segregation information NOV 10- APCC_Schools Progress as on 18-6-11" xfId="610" xr:uid="{00000000-0005-0000-0000-000061020000}"/>
    <cellStyle name="_AGl Segregation information NOV 10- APCC_Schools progress as on 19(1).04.11 for differntation of ITDA and non ITDA" xfId="611" xr:uid="{00000000-0005-0000-0000-000062020000}"/>
    <cellStyle name="_AGl Segregation information NOV 10- APCC_Schools Progress as on 28-3-11" xfId="612" xr:uid="{00000000-0005-0000-0000-000063020000}"/>
    <cellStyle name="_AGl Segregation information NOV 10- APCC_Schools Progress SKL Circle as on 24-7-11" xfId="613" xr:uid="{00000000-0005-0000-0000-000064020000}"/>
    <cellStyle name="_AGl Segregation information NOV 10- APCC_Schools Progress SKL Circle as on 30-6-11" xfId="614" xr:uid="{00000000-0005-0000-0000-000065020000}"/>
    <cellStyle name="_AGl Segregation information NOV 10- APCC_SEC AGL 2011-12" xfId="615" xr:uid="{00000000-0005-0000-0000-000066020000}"/>
    <cellStyle name="_AGl Segregation information NOV 10- APCC_Segregation Abstract" xfId="616" xr:uid="{00000000-0005-0000-0000-000067020000}"/>
    <cellStyle name="_AGl Segregation information NOV 10- APCC_Segregation Abstract_RGGVY Information of sklm circle as on 10.09" xfId="617" xr:uid="{00000000-0005-0000-0000-000068020000}"/>
    <cellStyle name="_AGl Segregation information NOV 10- APCC_Segregation Abstract_rggvy on 10.9.11" xfId="618" xr:uid="{00000000-0005-0000-0000-000069020000}"/>
    <cellStyle name="_AGl Segregation information NOV 10- APCC_SKL" xfId="619" xr:uid="{00000000-0005-0000-0000-00006A020000}"/>
    <cellStyle name="_AGl Segregation information NOV 10- APCC_SKL AGL,IJP,CLDP for review on 10.10.12" xfId="620" xr:uid="{00000000-0005-0000-0000-00006B020000}"/>
    <cellStyle name="_AGl Segregation information NOV 10- APCC_SKL AGL,IJP,CLDP for review on 16.11.11" xfId="621" xr:uid="{00000000-0005-0000-0000-00006C020000}"/>
    <cellStyle name="_AGl Segregation information NOV 10- APCC_SKL_RGGVY Information of sklm circle as on 10.09" xfId="622" xr:uid="{00000000-0005-0000-0000-00006D020000}"/>
    <cellStyle name="_AGl Segregation information NOV 10- APCC_SKL_rggvy on 10.9.11" xfId="623" xr:uid="{00000000-0005-0000-0000-00006E020000}"/>
    <cellStyle name="_AGl Segregation information NOV 10- APCC_SKLM for review on 03.05.11" xfId="624" xr:uid="{00000000-0005-0000-0000-00006F020000}"/>
    <cellStyle name="_AGl Segregation information NOV 10- APCC_SKLM for review on 03.05.11_RGGVY Information of sklm circle as on 10.09" xfId="625" xr:uid="{00000000-0005-0000-0000-000070020000}"/>
    <cellStyle name="_AGl Segregation information NOV 10- APCC_SKLM for review on 03.05.11_rggvy on 10.9.11" xfId="626" xr:uid="{00000000-0005-0000-0000-000071020000}"/>
    <cellStyle name="_AGl Segregation information NOV 10- APCC_SS Adv  Meetings.xls" xfId="627" xr:uid="{00000000-0005-0000-0000-000072020000}"/>
    <cellStyle name="_AGl Segregation information NOV 10- APCC_SS Adv  Meetings.xls_RGGVY Information of sklm circle as on 10.09" xfId="628" xr:uid="{00000000-0005-0000-0000-000073020000}"/>
    <cellStyle name="_AGl Segregation information NOV 10- APCC_SS Adv  Meetings.xls_rggvy on 10.9.11" xfId="629" xr:uid="{00000000-0005-0000-0000-000074020000}"/>
    <cellStyle name="_AGl Segregation information NOV 10- APCC_T&amp;D SS progress as on 31(1).05.11" xfId="630" xr:uid="{00000000-0005-0000-0000-000075020000}"/>
    <cellStyle name="_AGl Segregation information NOV 10- APCC_T&amp;D SS progress of SKLM as on 18.06.11" xfId="631" xr:uid="{00000000-0005-0000-0000-000076020000}"/>
    <cellStyle name="_AGl Segregation information NOV 10- APCC_T&amp;D SS progress of SKLM as on02(1).05.11" xfId="632" xr:uid="{00000000-0005-0000-0000-000077020000}"/>
    <cellStyle name="_AGl Segregation information NOV 10- APCC_T&amp;D VSP 21.3.11" xfId="633" xr:uid="{00000000-0005-0000-0000-000078020000}"/>
    <cellStyle name="_AGl Segregation information NOV 10- APCC_techinical action plan" xfId="634" xr:uid="{00000000-0005-0000-0000-000079020000}"/>
    <cellStyle name="_AGl Segregation information NOV 10- APCC_Town HVDS(2)" xfId="635" xr:uid="{00000000-0005-0000-0000-00007A020000}"/>
    <cellStyle name="_AGl Segregation information NOV 10- APCC_Visakhapatnam Review meeting on 13.04.2011" xfId="636" xr:uid="{00000000-0005-0000-0000-00007B020000}"/>
    <cellStyle name="_AGl Segregation information NOV 10- APCC_Vizianagaram Circle on 07.05" xfId="637" xr:uid="{00000000-0005-0000-0000-00007C020000}"/>
    <cellStyle name="_AGl Segregation information NOV 10- APCC_Vizianagaram Circle on 07.05.2011" xfId="638" xr:uid="{00000000-0005-0000-0000-00007D020000}"/>
    <cellStyle name="_AGl Segregation information NOV 10- APCC_VSP" xfId="639" xr:uid="{00000000-0005-0000-0000-00007E020000}"/>
    <cellStyle name="_AGl Segregation information NOV 10- APCC_VSP AGL 31.03.11" xfId="640" xr:uid="{00000000-0005-0000-0000-00007F020000}"/>
    <cellStyle name="_AGl Segregation information NOV 10- APCC_VSP AGL 31.03.11_RGGVY Information of sklm circle as on 10.09" xfId="641" xr:uid="{00000000-0005-0000-0000-000080020000}"/>
    <cellStyle name="_AGl Segregation information NOV 10- APCC_VSP AGL 31.03.11_rggvy on 10.9.11" xfId="642" xr:uid="{00000000-0005-0000-0000-000081020000}"/>
    <cellStyle name="_AGl Segregation information NOV 10- APCC_VSP Circle PMI" xfId="643" xr:uid="{00000000-0005-0000-0000-000082020000}"/>
    <cellStyle name="_AGl Segregation information NOV 10- APCC_VSP IJP,CLDP  data format received" xfId="644" xr:uid="{00000000-0005-0000-0000-000083020000}"/>
    <cellStyle name="_AGl Segregation information NOV 10- APCC_VSP_RGGVY Information of sklm circle as on 10.09" xfId="645" xr:uid="{00000000-0005-0000-0000-000084020000}"/>
    <cellStyle name="_AGl Segregation information NOV 10- APCC_VSP_rggvy on 10.9.11" xfId="646" xr:uid="{00000000-0005-0000-0000-000085020000}"/>
    <cellStyle name="_AGl Segregation information NOV 10- APCC_VSP-IJP-AGL" xfId="647" xr:uid="{00000000-0005-0000-0000-000086020000}"/>
    <cellStyle name="_AGl Segregation information NOV 10- APCC_VZM  for review on 07.05.11" xfId="648" xr:uid="{00000000-0005-0000-0000-000087020000}"/>
    <cellStyle name="_AGl Segregation information NOV 10- APCC_Xings details of Srikakulam Circle as on 07.01.2011" xfId="649" xr:uid="{00000000-0005-0000-0000-000088020000}"/>
    <cellStyle name="_AGl Segregation information NOV 10- APCC_Xings details of Srikakulam Circle as on 07.01.2011_AGL Formats of Srikakulam CIR as on 31-5-11" xfId="650" xr:uid="{00000000-0005-0000-0000-000089020000}"/>
    <cellStyle name="_AGl Segregation information NOV 10- APCC_Xings details of Srikakulam Circle as on 07.01.2011_CMD%20Review%20Meeting%20information%20Dt(1).%2004.06.2011%20of%20SKL%20Circle" xfId="651" xr:uid="{00000000-0005-0000-0000-00008A020000}"/>
    <cellStyle name="_AGl Segregation information NOV 10- APCC_Xings details of Srikakulam Circle as on 07.01.2011_Detailed Technical Action Plan Circle wise 02-11" xfId="652" xr:uid="{00000000-0005-0000-0000-00008B020000}"/>
    <cellStyle name="_AGl Segregation information NOV 10- APCC_Xings details of Srikakulam Circle as on 07.01.2011_KPMG Tech. action plan (AP, Bal. AP &amp; 8 Formats) of SKL Circle 18.06.11" xfId="653" xr:uid="{00000000-0005-0000-0000-00008C020000}"/>
    <cellStyle name="_AGl Segregation information NOV 10- APCC_Xings details of Srikakulam Circle as on 07.01.2011_QA remarks for the meeting on 04-06-2011" xfId="654" xr:uid="{00000000-0005-0000-0000-00008D020000}"/>
    <cellStyle name="_AGl Segregation information NOV 10- APCC_Xings details of Srikakulam Circle as on 07.01.2011_Rev Action plan (Tech, Comml., Nil Consm.) of SKL Circle" xfId="655" xr:uid="{00000000-0005-0000-0000-00008E020000}"/>
    <cellStyle name="_AGl Segregation information NOV 10- APCC_Xings details of Srikakulam Circle as on 07.01.2011_Rev Action plan (Tech, Comml., Nil Consm.) of SKL Circle." xfId="656" xr:uid="{00000000-0005-0000-0000-00008F020000}"/>
    <cellStyle name="_AGl Segregation information NOV 10- APCC_Xings details of Srikakulam Circle as on 07.01.2011_RGGVY Information as on 2-6-11 for CMD meeting" xfId="657" xr:uid="{00000000-0005-0000-0000-000090020000}"/>
    <cellStyle name="_AGl Segregation information NOV 10- APCC_Xings details of Srikakulam Circle as on 07.01.2011_RGGVY Information of sklm circle as on 10.09" xfId="658" xr:uid="{00000000-0005-0000-0000-000091020000}"/>
    <cellStyle name="_AGl Segregation information NOV 10- APCC_Xings details of Srikakulam Circle as on 07.01.2011_rggvy on 10.9.11" xfId="659" xr:uid="{00000000-0005-0000-0000-000092020000}"/>
    <cellStyle name="_AGl Segregation information NOV 10- APCC_Xings details of Srikakulam Circle as on 07.01.2011_Schools Progress as on 2-6-11" xfId="660" xr:uid="{00000000-0005-0000-0000-000093020000}"/>
    <cellStyle name="_AGl Segregation information NOV 10- APCC_Xings details of Srikakulam Circle as on 07.01.2011_techinical action plan" xfId="661" xr:uid="{00000000-0005-0000-0000-000094020000}"/>
    <cellStyle name="_Agl service release upto 02.02.11" xfId="662" xr:uid="{00000000-0005-0000-0000-000095020000}"/>
    <cellStyle name="_Agl service release upto 24.01.11" xfId="663" xr:uid="{00000000-0005-0000-0000-000096020000}"/>
    <cellStyle name="_Agricultural%20Priority%20List(1).Sep.10%20ELURU%20DIVISION%2004.10.10" xfId="664" xr:uid="{00000000-0005-0000-0000-000097020000}"/>
    <cellStyle name="_AgtReg" xfId="665" xr:uid="{00000000-0005-0000-0000-000098020000}"/>
    <cellStyle name="_AgtReg 2" xfId="666" xr:uid="{00000000-0005-0000-0000-000099020000}"/>
    <cellStyle name="_AgtReg 2_CMD MEETING ON 06.09.13" xfId="667" xr:uid="{00000000-0005-0000-0000-00009A020000}"/>
    <cellStyle name="_AgtReg_BOOKLET- JUNE-2013." xfId="668" xr:uid="{00000000-0005-0000-0000-00009B020000}"/>
    <cellStyle name="_AgtReg_BOOKLET-JULY-2013._20130806151007.049_X" xfId="669" xr:uid="{00000000-0005-0000-0000-00009C020000}"/>
    <cellStyle name="_AgtReg_CMD MEETING ON 06.09.13" xfId="670" xr:uid="{00000000-0005-0000-0000-00009D020000}"/>
    <cellStyle name="_AgtReg_Copy of ADBCIRCLESTSub-Plan14.03.2014_20140315054830.585_X" xfId="671" xr:uid="{00000000-0005-0000-0000-00009E020000}"/>
    <cellStyle name="_AgtReg_Copy of SEOPADBProgressdt.13.09.13_20130913131411.933_X" xfId="672" xr:uid="{00000000-0005-0000-0000-00009F020000}"/>
    <cellStyle name="_AgtReg_DEE-CONST-PROGRESS DT6-08-13" xfId="673" xr:uid="{00000000-0005-0000-0000-0000A0020000}"/>
    <cellStyle name="_AgtReg_SEOPADBProgressdt.13.09.13_20130913110821.315_X" xfId="674" xr:uid="{00000000-0005-0000-0000-0000A1020000}"/>
    <cellStyle name="_AgtReg_Verified Part-A Go-Live status of MDAS GIS 26th Dec(1)" xfId="675" xr:uid="{00000000-0005-0000-0000-0000A2020000}"/>
    <cellStyle name="_AgtReg_WGL-Comml" xfId="676" xr:uid="{00000000-0005-0000-0000-0000A3020000}"/>
    <cellStyle name="_APERC10" xfId="677" xr:uid="{00000000-0005-0000-0000-0000A4020000}"/>
    <cellStyle name="_APTMeeting10 (07Jul)" xfId="678" xr:uid="{00000000-0005-0000-0000-0000A5020000}"/>
    <cellStyle name="_APTMeeting11 (04Apr)" xfId="679" xr:uid="{00000000-0005-0000-0000-0000A6020000}"/>
    <cellStyle name="_APTMeeting11 (05May)" xfId="680" xr:uid="{00000000-0005-0000-0000-0000A7020000}"/>
    <cellStyle name="_Book1" xfId="681" xr:uid="{00000000-0005-0000-0000-0000A8020000}"/>
    <cellStyle name="_Book1 2" xfId="682" xr:uid="{00000000-0005-0000-0000-0000A9020000}"/>
    <cellStyle name="_Book1 3" xfId="683" xr:uid="{00000000-0005-0000-0000-0000AA020000}"/>
    <cellStyle name="_Book1 4" xfId="684" xr:uid="{00000000-0005-0000-0000-0000AB020000}"/>
    <cellStyle name="_Book1 5" xfId="685" xr:uid="{00000000-0005-0000-0000-0000AC020000}"/>
    <cellStyle name="_Book1 5_Existing-PTRs" xfId="686" xr:uid="{00000000-0005-0000-0000-0000AD020000}"/>
    <cellStyle name="_Book1 5_July- 2013" xfId="687" xr:uid="{00000000-0005-0000-0000-0000AE020000}"/>
    <cellStyle name="_Book1 5_June-2014" xfId="688" xr:uid="{00000000-0005-0000-0000-0000AF020000}"/>
    <cellStyle name="_Book1 5_Nov-2013" xfId="689" xr:uid="{00000000-0005-0000-0000-0000B0020000}"/>
    <cellStyle name="_Book1 5_RS-PTRS" xfId="690" xr:uid="{00000000-0005-0000-0000-0000B1020000}"/>
    <cellStyle name="_Book1_11 KV Rural feeders 150 Amps" xfId="691" xr:uid="{00000000-0005-0000-0000-0000B2020000}"/>
    <cellStyle name="_Book1_ACD Charges" xfId="692" xr:uid="{00000000-0005-0000-0000-0000B3020000}"/>
    <cellStyle name="_Book1_ADB CIRCLE LI SCHEMES 10.09.2013" xfId="693" xr:uid="{00000000-0005-0000-0000-0000B4020000}"/>
    <cellStyle name="_Book1_ADB CIRCLE Shifting of Lines inHousing Colonies23.09.2013.xls" xfId="694" xr:uid="{00000000-0005-0000-0000-0000B5020000}"/>
    <cellStyle name="_Book1_ADB CRS Booklet 03-2013" xfId="695" xr:uid="{00000000-0005-0000-0000-0000B6020000}"/>
    <cellStyle name="_Book1_AGL Sales" xfId="696" xr:uid="{00000000-0005-0000-0000-0000B7020000}"/>
    <cellStyle name="_Book1_Arrears breakup " xfId="697" xr:uid="{00000000-0005-0000-0000-0000B8020000}"/>
    <cellStyle name="_Book1_Arrrears Morethan Rs. 10000" xfId="698" xr:uid="{00000000-0005-0000-0000-0000B9020000}"/>
    <cellStyle name="_Book1_Back billing" xfId="699" xr:uid="{00000000-0005-0000-0000-0000BA020000}"/>
    <cellStyle name="_Book1_Cap" xfId="700" xr:uid="{00000000-0005-0000-0000-0000BB020000}"/>
    <cellStyle name="_Book1_CAT wise D &amp; C" xfId="701" xr:uid="{00000000-0005-0000-0000-0000BC020000}"/>
    <cellStyle name="_Book1_Check Readings" xfId="702" xr:uid="{00000000-0005-0000-0000-0000BD020000}"/>
    <cellStyle name="_Book1_CIRCLE" xfId="703" xr:uid="{00000000-0005-0000-0000-0000BE020000}"/>
    <cellStyle name="_Book1_CLDP List" xfId="704" xr:uid="{00000000-0005-0000-0000-0000BF020000}"/>
    <cellStyle name="_Book1_CMD MEETING 06.11.2013 (Commercial)" xfId="705" xr:uid="{00000000-0005-0000-0000-0000C0020000}"/>
    <cellStyle name="_Book1_CMD MEETING BOOKLET INFORMATION ADB CIRCLE 23.10.2013" xfId="706" xr:uid="{00000000-0005-0000-0000-0000C1020000}"/>
    <cellStyle name="_Book1_CMD review meeting ADB Circle 16.09.2013" xfId="707" xr:uid="{00000000-0005-0000-0000-0000C2020000}"/>
    <cellStyle name="_Book1_Comparative graph data " xfId="708" xr:uid="{00000000-0005-0000-0000-0000C3020000}"/>
    <cellStyle name="_Book1_Consolidated all Govt Works 02.09.2013" xfId="709" xr:uid="{00000000-0005-0000-0000-0000C4020000}"/>
    <cellStyle name="_Book1_Cumulative" xfId="710" xr:uid="{00000000-0005-0000-0000-0000C5020000}"/>
    <cellStyle name="_Book1_Dec" xfId="711" xr:uid="{00000000-0005-0000-0000-0000C6020000}"/>
    <cellStyle name="_Book1_Demand Raised wrt adj targe " xfId="712" xr:uid="{00000000-0005-0000-0000-0000C7020000}"/>
    <cellStyle name="_Book1_Development Activies of ADB Circle 09-01-2013" xfId="713" xr:uid="{00000000-0005-0000-0000-0000C8020000}"/>
    <cellStyle name="_Book1_Development Activies of ADB Circle 09-01-2013_RM COMPLAINS UP TO 31.05.2013 OF MRT DIVISION.." xfId="714" xr:uid="{00000000-0005-0000-0000-0000C9020000}"/>
    <cellStyle name="_Book1_Division wise ABSTRACT IJP IIIrd Phase 2nd list 13.09.2013" xfId="715" xr:uid="{00000000-0005-0000-0000-0000CA020000}"/>
    <cellStyle name="_Book1_DRC Meeting held on 08.10.2013" xfId="716" xr:uid="{00000000-0005-0000-0000-0000CB020000}"/>
    <cellStyle name="_Book1_DTR-Fail" xfId="717" xr:uid="{00000000-0005-0000-0000-0000CC020000}"/>
    <cellStyle name="_Book1_DTR's Energised" xfId="718" xr:uid="{00000000-0005-0000-0000-0000CD020000}"/>
    <cellStyle name="_Book1_EHT Sales" xfId="719" xr:uid="{00000000-0005-0000-0000-0000CE020000}"/>
    <cellStyle name="_Book1_Energy Drawal &amp; Utl" xfId="720" xr:uid="{00000000-0005-0000-0000-0000CF020000}"/>
    <cellStyle name="_Book1_Energy Sales" xfId="721" xr:uid="{00000000-0005-0000-0000-0000D0020000}"/>
    <cellStyle name="_Book1_Exceptionals Bi-Monthly" xfId="722" xr:uid="{00000000-0005-0000-0000-0000D1020000}"/>
    <cellStyle name="_Book1_F-20(a)" xfId="723" xr:uid="{00000000-0005-0000-0000-0000D2020000}"/>
    <cellStyle name="_Book1_Feb" xfId="724" xr:uid="{00000000-0005-0000-0000-0000D3020000}"/>
    <cellStyle name="_Book1_HT Metered Sales" xfId="725" xr:uid="{00000000-0005-0000-0000-0000D4020000}"/>
    <cellStyle name="_Book1_HT Pend Abs" xfId="726" xr:uid="{00000000-0005-0000-0000-0000D5020000}"/>
    <cellStyle name="_Book1_Ident Un-au AGL" xfId="727" xr:uid="{00000000-0005-0000-0000-0000D6020000}"/>
    <cellStyle name="_Book1_IJP IIIrd Phase 2nd list 15.09.2013" xfId="728" xr:uid="{00000000-0005-0000-0000-0000D7020000}"/>
    <cellStyle name="_Book1_Input, Salses &amp; Demand" xfId="729" xr:uid="{00000000-0005-0000-0000-0000D8020000}"/>
    <cellStyle name="_Book1_Intensive Raids" xfId="730" xr:uid="{00000000-0005-0000-0000-0000D9020000}"/>
    <cellStyle name="_Book1_ITDA 320 No's LIST 21.11.2013" xfId="731" xr:uid="{00000000-0005-0000-0000-0000DA020000}"/>
    <cellStyle name="_Book1_ITDA ABSTRACT 19.12.2013" xfId="732" xr:uid="{00000000-0005-0000-0000-0000DB020000}"/>
    <cellStyle name="_Book1_Jan" xfId="733" xr:uid="{00000000-0005-0000-0000-0000DC020000}"/>
    <cellStyle name="_Book1_Karimnagar" xfId="734" xr:uid="{00000000-0005-0000-0000-0000DD020000}"/>
    <cellStyle name="_Book1_KNR feb 13" xfId="735" xr:uid="{00000000-0005-0000-0000-0000DE020000}"/>
    <cellStyle name="_Book1_LI-schme" xfId="736" xr:uid="{00000000-0005-0000-0000-0000DF020000}"/>
    <cellStyle name="_Book1_LT Metered Sales" xfId="737" xr:uid="{00000000-0005-0000-0000-0000E0020000}"/>
    <cellStyle name="_Book1_LV - DTR's" xfId="738" xr:uid="{00000000-0005-0000-0000-0000E1020000}"/>
    <cellStyle name="_Book1_LV - DTR's HVDS" xfId="739" xr:uid="{00000000-0005-0000-0000-0000E2020000}"/>
    <cellStyle name="_Book1_Mar" xfId="740" xr:uid="{00000000-0005-0000-0000-0000E3020000}"/>
    <cellStyle name="_Book1_MHQ's" xfId="741" xr:uid="{00000000-0005-0000-0000-0000E4020000}"/>
    <cellStyle name="_Book1_Middle Poles" xfId="742" xr:uid="{00000000-0005-0000-0000-0000E5020000}"/>
    <cellStyle name="_Book1_MRI Compatability" xfId="743" xr:uid="{00000000-0005-0000-0000-0000E6020000}"/>
    <cellStyle name="_Book1_Mtd-Agl-Sc" xfId="744" xr:uid="{00000000-0005-0000-0000-0000E7020000}"/>
    <cellStyle name="_Book1_New 5 th Prof" xfId="745" xr:uid="{00000000-0005-0000-0000-0000E8020000}"/>
    <cellStyle name="_Book1_New LD PROFORMA" xfId="746" xr:uid="{00000000-0005-0000-0000-0000E9020000}"/>
    <cellStyle name="_Book1_Non-Free-Agls" xfId="747" xr:uid="{00000000-0005-0000-0000-0000EA020000}"/>
    <cellStyle name="_Book1_Off Detail" xfId="748" xr:uid="{00000000-0005-0000-0000-0000EB020000}"/>
    <cellStyle name="_Book1_Over-DTR" xfId="749" xr:uid="{00000000-0005-0000-0000-0000EC020000}"/>
    <cellStyle name="_Book1_Perf-new format" xfId="750" xr:uid="{00000000-0005-0000-0000-0000ED020000}"/>
    <cellStyle name="_Book1_Performance sheet" xfId="751" xr:uid="{00000000-0005-0000-0000-0000EE020000}"/>
    <cellStyle name="_Book1_Reasons for Accidents (B)" xfId="752" xr:uid="{00000000-0005-0000-0000-0000EF020000}"/>
    <cellStyle name="_Book1_Release AGL " xfId="753" xr:uid="{00000000-0005-0000-0000-0000F0020000}"/>
    <cellStyle name="_Book1_Revenue collection " xfId="754" xr:uid="{00000000-0005-0000-0000-0000F1020000}"/>
    <cellStyle name="_Book1_Revised CMD review meeting ADB Circle June 13" xfId="755" xr:uid="{00000000-0005-0000-0000-0000F2020000}"/>
    <cellStyle name="_Book1_revised KNR Dec 2012" xfId="756" xr:uid="{00000000-0005-0000-0000-0000F3020000}"/>
    <cellStyle name="_Book1_Revised MIS Comml Nirmal 1-8-2013" xfId="757" xr:uid="{00000000-0005-0000-0000-0000F4020000}"/>
    <cellStyle name="_Book1_RR act new" xfId="758" xr:uid="{00000000-0005-0000-0000-0000F5020000}"/>
    <cellStyle name="_Book1_Sheet1" xfId="759" xr:uid="{00000000-0005-0000-0000-0000F6020000}"/>
    <cellStyle name="_Book1_Sp-Rural" xfId="760" xr:uid="{00000000-0005-0000-0000-0000F7020000}"/>
    <cellStyle name="_Book1_SP-Urban" xfId="761" xr:uid="{00000000-0005-0000-0000-0000F8020000}"/>
    <cellStyle name="_Book1_T &amp; Munpl" xfId="762" xr:uid="{00000000-0005-0000-0000-0000F9020000}"/>
    <cellStyle name="_Book1_Tatkal AGL" xfId="763" xr:uid="{00000000-0005-0000-0000-0000FA020000}"/>
    <cellStyle name="_Book1_TECH. MIS NIRMAL 01-10-2012" xfId="764" xr:uid="{00000000-0005-0000-0000-0000FB020000}"/>
    <cellStyle name="_Book1_TECH. MIS NIRMAL 01-10-2012_ADB CIRCLE CLDP, IJP &amp; ST Sub-Plan 06.01.2014" xfId="765" xr:uid="{00000000-0005-0000-0000-0000FC020000}"/>
    <cellStyle name="_Book1_TECH. MIS NIRMAL 01-10-2012_ADB CIRCLE SPANDANA     (1) &amp; (2) 16.01.2014" xfId="766" xr:uid="{00000000-0005-0000-0000-0000FD020000}"/>
    <cellStyle name="_Book1_TECH. MIS NIRMAL 01-10-2012_ADB CIRCLE weekly information 01.02.2014" xfId="767" xr:uid="{00000000-0005-0000-0000-0000FE020000}"/>
    <cellStyle name="_Book1_TECH. MIS NIRMAL 01-10-2012_ADB CIRCLE weekly information 18.01.2014" xfId="768" xr:uid="{00000000-0005-0000-0000-0000FF020000}"/>
    <cellStyle name="_Book1_TECH. MIS NIRMAL 01-10-2012_CIRCLE 01.02.2014" xfId="769" xr:uid="{00000000-0005-0000-0000-000000030000}"/>
    <cellStyle name="_Book1_TECH. MIS NIRMAL 01-10-2012_Consolidated all Govt Works 02.01.2014" xfId="770" xr:uid="{00000000-0005-0000-0000-000001030000}"/>
    <cellStyle name="_Book1_Top 100 services" xfId="771" xr:uid="{00000000-0005-0000-0000-000002030000}"/>
    <cellStyle name="_Book1_Total Metered Sales " xfId="772" xr:uid="{00000000-0005-0000-0000-000003030000}"/>
    <cellStyle name="_Book1_Un-Agls (3)" xfId="773" xr:uid="{00000000-0005-0000-0000-000004030000}"/>
    <cellStyle name="_Book1_Un-Agls (4)" xfId="774" xr:uid="{00000000-0005-0000-0000-000005030000}"/>
    <cellStyle name="_Book1_Work orders" xfId="775" xr:uid="{00000000-0005-0000-0000-000006030000}"/>
    <cellStyle name="_Book1_Zone NZB - SEPTEMBER' 12" xfId="776" xr:uid="{00000000-0005-0000-0000-000007030000}"/>
    <cellStyle name="_Book2" xfId="777" xr:uid="{00000000-0005-0000-0000-000008030000}"/>
    <cellStyle name="_CERTAIN INFORMATION FOR SRIKAKULAM CIRCLE" xfId="778" xr:uid="{00000000-0005-0000-0000-000009030000}"/>
    <cellStyle name="_CMD Booklet" xfId="779" xr:uid="{00000000-0005-0000-0000-00000A030000}"/>
    <cellStyle name="_CMD Booklet (MAY-2014)" xfId="780" xr:uid="{00000000-0005-0000-0000-00000B030000}"/>
    <cellStyle name="_CMD Review booklet for the month of Mar-09 of Eluru circle" xfId="781" xr:uid="{00000000-0005-0000-0000-00000C030000}"/>
    <cellStyle name="_CMD_Sep-11" xfId="782" xr:uid="{00000000-0005-0000-0000-00000D030000}"/>
    <cellStyle name="_Data" xfId="783" xr:uid="{00000000-0005-0000-0000-00000E030000}"/>
    <cellStyle name="_DATA 091210" xfId="784" xr:uid="{00000000-0005-0000-0000-00000F030000}"/>
    <cellStyle name="_Data_11 KV &amp; NH-5 Crossings as on 09(1).02.11 OF SKL Circle" xfId="785" xr:uid="{00000000-0005-0000-0000-000010030000}"/>
    <cellStyle name="_Data_11 KV &amp; NH-5 Crossings as on 09(1).02.11 OF SKL Circle_RGGVY Information of sklm circle as on 10.09" xfId="786" xr:uid="{00000000-0005-0000-0000-000011030000}"/>
    <cellStyle name="_Data_11 KV &amp; NH-5 Crossings as on 09(1).02.11 OF SKL Circle_rggvy on 10.9.11" xfId="787" xr:uid="{00000000-0005-0000-0000-000012030000}"/>
    <cellStyle name="_Data_1234" xfId="788" xr:uid="{00000000-0005-0000-0000-000013030000}"/>
    <cellStyle name="_Data_1234_RGGVY Information of sklm circle as on 10.09" xfId="789" xr:uid="{00000000-0005-0000-0000-000014030000}"/>
    <cellStyle name="_Data_1234_rggvy on 10.9.11" xfId="790" xr:uid="{00000000-0005-0000-0000-000015030000}"/>
    <cellStyle name="_Data_AGL  3 Formats CIRCLE 02.05.11" xfId="791" xr:uid="{00000000-0005-0000-0000-000016030000}"/>
    <cellStyle name="_Data_AGL  3 Formats CIRCLE 02.05.11_AGL 3 formats" xfId="792" xr:uid="{00000000-0005-0000-0000-000017030000}"/>
    <cellStyle name="_Data_AGL  3 Formats CIRCLE 02.05.11_AGL 3 formats OC VZM. 09.09.11" xfId="793" xr:uid="{00000000-0005-0000-0000-000018030000}"/>
    <cellStyle name="_Data_AGL  3 Formats CIRCLE 02.05.11_AGL 3 formats VZM Circle 31.10.11(MAIL)" xfId="794" xr:uid="{00000000-0005-0000-0000-000019030000}"/>
    <cellStyle name="_Data_AGL  3 Formats CIRCLE 02.05.11_AGL ABS CIRCLE 08.07.11" xfId="795" xr:uid="{00000000-0005-0000-0000-00001A030000}"/>
    <cellStyle name="_Data_AGL  3 Formats CIRCLE 02.05.11_AGL ABS CIRCLE 08.07.11_AGL 3 formats OC VZM. 09.09.11" xfId="796" xr:uid="{00000000-0005-0000-0000-00001B030000}"/>
    <cellStyle name="_Data_AGL  3 Formats CIRCLE 02.05.11_AGL ABS CIRCLE 08.07.11_Agl Div. wise  as on 08.09.11" xfId="797" xr:uid="{00000000-0005-0000-0000-00001C030000}"/>
    <cellStyle name="_Data_AGL  3 Formats CIRCLE 02.05.11_AGL ABS CIRCLE 08.07.11_Agl Div. wise  as on 08.09.11_AGL 01.11.11 (Details)" xfId="798" xr:uid="{00000000-0005-0000-0000-00001D030000}"/>
    <cellStyle name="_Data_AGL  3 Formats CIRCLE 02.05.11_AGL ABS CIRCLE 08.07.11_Agl Div. wise  as on 08.09.11_AGL formats  01.11.11" xfId="799" xr:uid="{00000000-0005-0000-0000-00001E030000}"/>
    <cellStyle name="_Data_AGL  3 Formats CIRCLE 02.05.11_AGL ABS CIRCLE 20.07.11" xfId="800" xr:uid="{00000000-0005-0000-0000-00001F030000}"/>
    <cellStyle name="_Data_AGL  3 Formats CIRCLE 02.05.11_AGL ABS CIRCLE 20.07.11_AGL 3 formats OC VZM. 09.09.11" xfId="801" xr:uid="{00000000-0005-0000-0000-000020030000}"/>
    <cellStyle name="_Data_AGL  3 Formats CIRCLE 02.05.11_AGL ABS CIRCLE 20.07.11_Agl Div. wise  as on 08.09.11" xfId="802" xr:uid="{00000000-0005-0000-0000-000021030000}"/>
    <cellStyle name="_Data_AGL  3 Formats CIRCLE 02.05.11_AGL ABS CIRCLE 20.07.11_Agl Div. wise  as on 08.09.11_AGL 01.11.11 (Details)" xfId="803" xr:uid="{00000000-0005-0000-0000-000022030000}"/>
    <cellStyle name="_Data_AGL  3 Formats CIRCLE 02.05.11_AGL ABS CIRCLE 20.07.11_Agl Div. wise  as on 08.09.11_AGL formats  01.11.11" xfId="804" xr:uid="{00000000-0005-0000-0000-000023030000}"/>
    <cellStyle name="_Data_AGL  3 Formats CIRCLE 02.05.11_AGL ABS CIRCLE 27.07.11" xfId="805" xr:uid="{00000000-0005-0000-0000-000024030000}"/>
    <cellStyle name="_Data_AGL  3 Formats CIRCLE 02.05.11_AGL ABS CIRCLE 27.07.11_AGL 3 formats OC VZM. 09.09.11" xfId="806" xr:uid="{00000000-0005-0000-0000-000025030000}"/>
    <cellStyle name="_Data_AGL  3 Formats CIRCLE 02.05.11_AGL ABS CIRCLE 27.07.11_Agl Div. wise  as on 08.09.11" xfId="807" xr:uid="{00000000-0005-0000-0000-000026030000}"/>
    <cellStyle name="_Data_AGL  3 Formats CIRCLE 02.05.11_AGL ABS CIRCLE 27.07.11_Agl Div. wise  as on 08.09.11_AGL 01.11.11 (Details)" xfId="808" xr:uid="{00000000-0005-0000-0000-000027030000}"/>
    <cellStyle name="_Data_AGL  3 Formats CIRCLE 02.05.11_AGL ABS CIRCLE 27.07.11_Agl Div. wise  as on 08.09.11_AGL formats  01.11.11" xfId="809" xr:uid="{00000000-0005-0000-0000-000028030000}"/>
    <cellStyle name="_Data_AGL  3 Formats CIRCLE 02.05.11_Agl Div. wise  as on 08.09.11" xfId="810" xr:uid="{00000000-0005-0000-0000-000029030000}"/>
    <cellStyle name="_Data_AGL  3 Formats CIRCLE 02.05.11_Agl Div. wise  as on 08.09.11_AGL 01.11.11 (Details)" xfId="811" xr:uid="{00000000-0005-0000-0000-00002A030000}"/>
    <cellStyle name="_Data_AGL  3 Formats CIRCLE 02.05.11_Agl Div. wise  as on 08.09.11_AGL formats  01.11.11" xfId="812" xr:uid="{00000000-0005-0000-0000-00002B030000}"/>
    <cellStyle name="_Data_AGL  3 Formats CIRCLE 02.05.11_agl monthwise 09.08.11" xfId="813" xr:uid="{00000000-0005-0000-0000-00002C030000}"/>
    <cellStyle name="_Data_AGL 3 formats" xfId="814" xr:uid="{00000000-0005-0000-0000-00002D030000}"/>
    <cellStyle name="_Data_AGL 3 formats OC VZM. 09.09.11" xfId="815" xr:uid="{00000000-0005-0000-0000-00002E030000}"/>
    <cellStyle name="_Data_AGL 3 formats VZM Circle 31.10.11(MAIL)" xfId="816" xr:uid="{00000000-0005-0000-0000-00002F030000}"/>
    <cellStyle name="_Data_AGL ABS CIRCLE 08.07.11" xfId="817" xr:uid="{00000000-0005-0000-0000-000030030000}"/>
    <cellStyle name="_Data_AGL ABS CIRCLE 08.07.11_AGL 3 formats OC VZM. 09.09.11" xfId="818" xr:uid="{00000000-0005-0000-0000-000031030000}"/>
    <cellStyle name="_Data_AGL ABS CIRCLE 08.07.11_Agl Div. wise  as on 08.09.11" xfId="819" xr:uid="{00000000-0005-0000-0000-000032030000}"/>
    <cellStyle name="_Data_AGL ABS CIRCLE 08.07.11_Agl Div. wise  as on 08.09.11_AGL 01.11.11 (Details)" xfId="820" xr:uid="{00000000-0005-0000-0000-000033030000}"/>
    <cellStyle name="_Data_AGL ABS CIRCLE 08.07.11_Agl Div. wise  as on 08.09.11_AGL formats  01.11.11" xfId="821" xr:uid="{00000000-0005-0000-0000-000034030000}"/>
    <cellStyle name="_Data_AGL ABS CIRCLE 20.07.11" xfId="822" xr:uid="{00000000-0005-0000-0000-000035030000}"/>
    <cellStyle name="_Data_AGL ABS CIRCLE 20.07.11_AGL 3 formats OC VZM. 09.09.11" xfId="823" xr:uid="{00000000-0005-0000-0000-000036030000}"/>
    <cellStyle name="_Data_AGL ABS CIRCLE 20.07.11_Agl Div. wise  as on 08.09.11" xfId="824" xr:uid="{00000000-0005-0000-0000-000037030000}"/>
    <cellStyle name="_Data_AGL ABS CIRCLE 20.07.11_Agl Div. wise  as on 08.09.11_AGL 01.11.11 (Details)" xfId="825" xr:uid="{00000000-0005-0000-0000-000038030000}"/>
    <cellStyle name="_Data_AGL ABS CIRCLE 20.07.11_Agl Div. wise  as on 08.09.11_AGL formats  01.11.11" xfId="826" xr:uid="{00000000-0005-0000-0000-000039030000}"/>
    <cellStyle name="_Data_AGL ABS CIRCLE 27.07.11" xfId="827" xr:uid="{00000000-0005-0000-0000-00003A030000}"/>
    <cellStyle name="_Data_AGL ABS CIRCLE 27.07.11_AGL 3 formats OC VZM. 09.09.11" xfId="828" xr:uid="{00000000-0005-0000-0000-00003B030000}"/>
    <cellStyle name="_Data_AGL ABS CIRCLE 27.07.11_Agl Div. wise  as on 08.09.11" xfId="829" xr:uid="{00000000-0005-0000-0000-00003C030000}"/>
    <cellStyle name="_Data_AGL ABS CIRCLE 27.07.11_Agl Div. wise  as on 08.09.11_AGL 01.11.11 (Details)" xfId="830" xr:uid="{00000000-0005-0000-0000-00003D030000}"/>
    <cellStyle name="_Data_AGL ABS CIRCLE 27.07.11_Agl Div. wise  as on 08.09.11_AGL formats  01.11.11" xfId="831" xr:uid="{00000000-0005-0000-0000-00003E030000}"/>
    <cellStyle name="_Data_Agl Div. wise  as on 08.09.11" xfId="832" xr:uid="{00000000-0005-0000-0000-00003F030000}"/>
    <cellStyle name="_Data_Agl Div. wise  as on 08.09.11_AGL 01.11.11 (Details)" xfId="833" xr:uid="{00000000-0005-0000-0000-000040030000}"/>
    <cellStyle name="_Data_Agl Div. wise  as on 08.09.11_AGL formats  01.11.11" xfId="834" xr:uid="{00000000-0005-0000-0000-000041030000}"/>
    <cellStyle name="_Data_AGL Formats of Srikakulam CIR as on 31-5-11" xfId="835" xr:uid="{00000000-0005-0000-0000-000042030000}"/>
    <cellStyle name="_Data_AGL Information - SKLM Circle 17.08.11 - Final" xfId="836" xr:uid="{00000000-0005-0000-0000-000043030000}"/>
    <cellStyle name="_Data_AGL Information - SKLM Circle 24.07.11" xfId="837" xr:uid="{00000000-0005-0000-0000-000044030000}"/>
    <cellStyle name="_Data_AGL Information for meeting on 02.07.11" xfId="838" xr:uid="{00000000-0005-0000-0000-000045030000}"/>
    <cellStyle name="_Data_AGL Information for meeting on 22.07.11" xfId="839" xr:uid="{00000000-0005-0000-0000-000046030000}"/>
    <cellStyle name="_Data_agl monthwise 09.08.11" xfId="840" xr:uid="{00000000-0005-0000-0000-000047030000}"/>
    <cellStyle name="_Data_Agl Progress as on 21 03 11" xfId="841" xr:uid="{00000000-0005-0000-0000-000048030000}"/>
    <cellStyle name="_Data_Agl Progress as on 30 04 11" xfId="842" xr:uid="{00000000-0005-0000-0000-000049030000}"/>
    <cellStyle name="_Data_Agl Progress of SKLM as on 18.06. 11" xfId="843" xr:uid="{00000000-0005-0000-0000-00004A030000}"/>
    <cellStyle name="_Data_Agl Progress of SKLM as on02(1). 05. 11" xfId="844" xr:uid="{00000000-0005-0000-0000-00004B030000}"/>
    <cellStyle name="_Data_AGL-SKL 31.03.11" xfId="845" xr:uid="{00000000-0005-0000-0000-00004C030000}"/>
    <cellStyle name="_Data_AGL-SKL 31.03.11_RGGVY Information of sklm circle as on 10.09" xfId="846" xr:uid="{00000000-0005-0000-0000-00004D030000}"/>
    <cellStyle name="_Data_AGL-SKL 31.03.11_rggvy on 10.9.11" xfId="847" xr:uid="{00000000-0005-0000-0000-00004E030000}"/>
    <cellStyle name="_Data_AMP" xfId="848" xr:uid="{00000000-0005-0000-0000-00004F030000}"/>
    <cellStyle name="_Data_CMD Review Meeting Information Booklet 11.01.2011 of SKL Circle at CO, VSP." xfId="849" xr:uid="{00000000-0005-0000-0000-000050030000}"/>
    <cellStyle name="_Data_CMD Review Meeting Information Booklet 11.01.2011 of SKL Circle at CO, VSP._RGGVY Information of sklm circle as on 10.09" xfId="850" xr:uid="{00000000-0005-0000-0000-000051030000}"/>
    <cellStyle name="_Data_CMD Review Meeting Information Booklet 11.01.2011 of SKL Circle at CO, VSP._rggvy on 10.9.11" xfId="851" xr:uid="{00000000-0005-0000-0000-000052030000}"/>
    <cellStyle name="_Data_CMD%20Review%20meeting%20Booklet%20on%2004(1).06.11" xfId="852" xr:uid="{00000000-0005-0000-0000-000053030000}"/>
    <cellStyle name="_Data_CMD%20Review%20Meeting%20information%20Dt(1).%2004.06.2011%20of%20SKL%20Circle" xfId="853" xr:uid="{00000000-0005-0000-0000-000054030000}"/>
    <cellStyle name="_Data_CMDs  review meeting 04.06.11" xfId="854" xr:uid="{00000000-0005-0000-0000-000055030000}"/>
    <cellStyle name="_Data_Comml Information for CMD Meeting on 26-2-11" xfId="855" xr:uid="{00000000-0005-0000-0000-000056030000}"/>
    <cellStyle name="_Data_Crossings of VSP Circle upto 25(1).2.11" xfId="856" xr:uid="{00000000-0005-0000-0000-000057030000}"/>
    <cellStyle name="_Data_Crossings of VSP Circle upto 25(1).2.11_RGGVY Information of sklm circle as on 10.09" xfId="857" xr:uid="{00000000-0005-0000-0000-000058030000}"/>
    <cellStyle name="_Data_Crossings of VSP Circle upto 25(1).2.11_rggvy on 10.9.11" xfId="858" xr:uid="{00000000-0005-0000-0000-000059030000}"/>
    <cellStyle name="_Data_Crossings_SKL1" xfId="859" xr:uid="{00000000-0005-0000-0000-00005A030000}"/>
    <cellStyle name="_Data_Crossings_SKL1_RGGVY Information of sklm circle as on 10.09" xfId="860" xr:uid="{00000000-0005-0000-0000-00005B030000}"/>
    <cellStyle name="_Data_Crossings_SKL1_rggvy on 10.9.11" xfId="861" xr:uid="{00000000-0005-0000-0000-00005C030000}"/>
    <cellStyle name="_Data_Detailed Technical Action Plan Circle wise 02-11" xfId="862" xr:uid="{00000000-0005-0000-0000-00005D030000}"/>
    <cellStyle name="_Data_Director sir review RGGVY Progress formats" xfId="863" xr:uid="{00000000-0005-0000-0000-00005E030000}"/>
    <cellStyle name="_Data_Director sir review RGGVY Progress formats_RGGVY Information of sklm circle as on 10.09" xfId="864" xr:uid="{00000000-0005-0000-0000-00005F030000}"/>
    <cellStyle name="_Data_Director sir review RGGVY Progress formats_rggvy on 10.9.11" xfId="865" xr:uid="{00000000-0005-0000-0000-000060030000}"/>
    <cellStyle name="_Data_EPDCL-IJP 10.10.11" xfId="866" xr:uid="{00000000-0005-0000-0000-000061030000}"/>
    <cellStyle name="_Data_formats" xfId="867" xr:uid="{00000000-0005-0000-0000-000062030000}"/>
    <cellStyle name="_Data_formats_AGL 3 formats" xfId="868" xr:uid="{00000000-0005-0000-0000-000063030000}"/>
    <cellStyle name="_Data_formats_AGL 3 formats OC VZM. 09.09.11" xfId="869" xr:uid="{00000000-0005-0000-0000-000064030000}"/>
    <cellStyle name="_Data_formats_AGL ABS CIRCLE 08.07.11" xfId="870" xr:uid="{00000000-0005-0000-0000-000065030000}"/>
    <cellStyle name="_Data_formats_AGL ABS CIRCLE 20.07.11" xfId="871" xr:uid="{00000000-0005-0000-0000-000066030000}"/>
    <cellStyle name="_Data_formats_AGL ABS CIRCLE 27.07.11" xfId="872" xr:uid="{00000000-0005-0000-0000-000067030000}"/>
    <cellStyle name="_Data_formats_Agl Div. wise  as on 08.09.11" xfId="873" xr:uid="{00000000-0005-0000-0000-000068030000}"/>
    <cellStyle name="_Data_formats_agl monthwise 09.08.11" xfId="874" xr:uid="{00000000-0005-0000-0000-000069030000}"/>
    <cellStyle name="_Data_HT Pendings as on 23-2-11" xfId="875" xr:uid="{00000000-0005-0000-0000-00006A030000}"/>
    <cellStyle name="_Data_HT Pendings as on 23-2-11_RGGVY Information of sklm circle as on 10.09" xfId="876" xr:uid="{00000000-0005-0000-0000-00006B030000}"/>
    <cellStyle name="_Data_HT Pendings as on 23-2-11_rggvy on 10.9.11" xfId="877" xr:uid="{00000000-0005-0000-0000-00006C030000}"/>
    <cellStyle name="_Data_Index" xfId="878" xr:uid="{00000000-0005-0000-0000-00006D030000}"/>
    <cellStyle name="_Data_Infra as per Field Survey" xfId="879" xr:uid="{00000000-0005-0000-0000-00006E030000}"/>
    <cellStyle name="_Data_Intensive inspection of all Circles" xfId="880" xr:uid="{00000000-0005-0000-0000-00006F030000}"/>
    <cellStyle name="_Data_Intensive inspection of all Circles_RGGVY Information of sklm circle as on 10.09" xfId="881" xr:uid="{00000000-0005-0000-0000-000070030000}"/>
    <cellStyle name="_Data_Intensive inspection of all Circles_rggvy on 10.9.11" xfId="882" xr:uid="{00000000-0005-0000-0000-000071030000}"/>
    <cellStyle name="_Data_Intensive inspectiuons for the Month of 03-11" xfId="883" xr:uid="{00000000-0005-0000-0000-000072030000}"/>
    <cellStyle name="_Data_Intensive inspectiuons for the Month of 03-11_RGGVY Information of sklm circle as on 10.09" xfId="884" xr:uid="{00000000-0005-0000-0000-000073030000}"/>
    <cellStyle name="_Data_Intensive inspectiuons for the Month of 03-11_rggvy on 10.9.11" xfId="885" xr:uid="{00000000-0005-0000-0000-000074030000}"/>
    <cellStyle name="_Data_Interruptions JMD Formats June-2011" xfId="886" xr:uid="{00000000-0005-0000-0000-000075030000}"/>
    <cellStyle name="_Data_JPT" xfId="887" xr:uid="{00000000-0005-0000-0000-000076030000}"/>
    <cellStyle name="_Data_JPT_RGGVY Information of sklm circle as on 10.09" xfId="888" xr:uid="{00000000-0005-0000-0000-000077030000}"/>
    <cellStyle name="_Data_JPT_rggvy on 10.9.11" xfId="889" xr:uid="{00000000-0005-0000-0000-000078030000}"/>
    <cellStyle name="_Data_KPMG Tech. action plan (AP, Bal. AP &amp; 8 Formats) of SKL Circle 18.06.11" xfId="890" xr:uid="{00000000-0005-0000-0000-000079030000}"/>
    <cellStyle name="_Data_LATEST AGL Information - SKLM Circle 31.07.11" xfId="891" xr:uid="{00000000-0005-0000-0000-00007A030000}"/>
    <cellStyle name="_Data_LATEST RGGVY Information of sklm circle as on 01.08.11(revised).1" xfId="892" xr:uid="{00000000-0005-0000-0000-00007B030000}"/>
    <cellStyle name="_Data_LATEST Schools Progress SKL Circle as on 31-7-11" xfId="893" xr:uid="{00000000-0005-0000-0000-00007C030000}"/>
    <cellStyle name="_Data_LPF 33 KV Feeders data 04.06.11" xfId="894" xr:uid="{00000000-0005-0000-0000-00007D030000}"/>
    <cellStyle name="_Data_Meeting information on 21.06.11" xfId="895" xr:uid="{00000000-0005-0000-0000-00007E030000}"/>
    <cellStyle name="_Data_Mod Agl Progress of SKLM as on02(1). 05. 11" xfId="896" xr:uid="{00000000-0005-0000-0000-00007F030000}"/>
    <cellStyle name="_Data_Mod Agl Progress of SKLM as on02(1). 05. 11_RGGVY Information of sklm circle as on 10.09" xfId="897" xr:uid="{00000000-0005-0000-0000-000080030000}"/>
    <cellStyle name="_Data_Mod Agl Progress of SKLM as on02(1). 05. 11_rggvy on 10.9.11" xfId="898" xr:uid="{00000000-0005-0000-0000-000081030000}"/>
    <cellStyle name="_Data_NH 5 CROSSINGS 25(1).02.2011" xfId="899" xr:uid="{00000000-0005-0000-0000-000082030000}"/>
    <cellStyle name="_Data_NH 5 CROSSINGS 25(1).02.2011_RGGVY Information of sklm circle as on 10.09" xfId="900" xr:uid="{00000000-0005-0000-0000-000083030000}"/>
    <cellStyle name="_Data_NH 5 CROSSINGS 25(1).02.2011_rggvy on 10.9.11" xfId="901" xr:uid="{00000000-0005-0000-0000-000084030000}"/>
    <cellStyle name="_Data_NH Crossings" xfId="902" xr:uid="{00000000-0005-0000-0000-000085030000}"/>
    <cellStyle name="_Data_NH Crossings_RGGVY Information of sklm circle as on 10.09" xfId="903" xr:uid="{00000000-0005-0000-0000-000086030000}"/>
    <cellStyle name="_Data_NH Crossings_rggvy on 10.9.11" xfId="904" xr:uid="{00000000-0005-0000-0000-000087030000}"/>
    <cellStyle name="_Data_NH SH Crossings SKL" xfId="905" xr:uid="{00000000-0005-0000-0000-000088030000}"/>
    <cellStyle name="_Data_NH SH Crossings SKL_RGGVY Information of sklm circle as on 10.09" xfId="906" xr:uid="{00000000-0005-0000-0000-000089030000}"/>
    <cellStyle name="_Data_NH SH Crossings SKL_rggvy on 10.9.11" xfId="907" xr:uid="{00000000-0005-0000-0000-00008A030000}"/>
    <cellStyle name="_Data_PMI Report of OD AMP 25.01.2011" xfId="908" xr:uid="{00000000-0005-0000-0000-00008B030000}"/>
    <cellStyle name="_Data_PMI Report of OD AMP 25.01.2011_RGGVY Information of sklm circle as on 10.09" xfId="909" xr:uid="{00000000-0005-0000-0000-00008C030000}"/>
    <cellStyle name="_Data_PMI Report of OD AMP 25.01.2011_rggvy on 10.9.11" xfId="910" xr:uid="{00000000-0005-0000-0000-00008D030000}"/>
    <cellStyle name="_Data_PMI STATEMENT OF RJY CIRCLE" xfId="911" xr:uid="{00000000-0005-0000-0000-00008E030000}"/>
    <cellStyle name="_Data_PMI STATEMENT OF RJY CIRCLE_RGGVY Information of sklm circle as on 10.09" xfId="912" xr:uid="{00000000-0005-0000-0000-00008F030000}"/>
    <cellStyle name="_Data_PMI STATEMENT OF RJY CIRCLE_rggvy on 10.9.11" xfId="913" xr:uid="{00000000-0005-0000-0000-000090030000}"/>
    <cellStyle name="_Data_PMI_ABSTRACT" xfId="914" xr:uid="{00000000-0005-0000-0000-000091030000}"/>
    <cellStyle name="_Data_PMI_ABSTRACT_RGGVY Information of sklm circle as on 10.09" xfId="915" xr:uid="{00000000-0005-0000-0000-000092030000}"/>
    <cellStyle name="_Data_PMI_ABSTRACT_rggvy on 10.9.11" xfId="916" xr:uid="{00000000-0005-0000-0000-000093030000}"/>
    <cellStyle name="_Data_Prajapadham 16.08.11" xfId="917" xr:uid="{00000000-0005-0000-0000-000094030000}"/>
    <cellStyle name="_Data_QA remarks for the meeting on 04-06-2011" xfId="918" xr:uid="{00000000-0005-0000-0000-000095030000}"/>
    <cellStyle name="_Data_Quality Assurence points of OD AMP 26.1.2011" xfId="919" xr:uid="{00000000-0005-0000-0000-000096030000}"/>
    <cellStyle name="_Data_Rajahmundry Circle review meeting on 19.04.11" xfId="920" xr:uid="{00000000-0005-0000-0000-000097030000}"/>
    <cellStyle name="_Data_Rajahmundry Circle review meeting on 19.04.11_RGGVY Information of sklm circle as on 10.09" xfId="921" xr:uid="{00000000-0005-0000-0000-000098030000}"/>
    <cellStyle name="_Data_Rajahmundry Circle review meeting on 19.04.11_rggvy on 10.9.11" xfId="922" xr:uid="{00000000-0005-0000-0000-000099030000}"/>
    <cellStyle name="_Data_RCE" xfId="923" xr:uid="{00000000-0005-0000-0000-00009A030000}"/>
    <cellStyle name="_Data_RCE_RGGVY Information of sklm circle as on 10.09" xfId="924" xr:uid="{00000000-0005-0000-0000-00009B030000}"/>
    <cellStyle name="_Data_RCE_rggvy on 10.9.11" xfId="925" xr:uid="{00000000-0005-0000-0000-00009C030000}"/>
    <cellStyle name="_Data_RCE_VSP IJP,CLDP  data format received" xfId="926" xr:uid="{00000000-0005-0000-0000-00009D030000}"/>
    <cellStyle name="_Data_RCP" xfId="927" xr:uid="{00000000-0005-0000-0000-00009E030000}"/>
    <cellStyle name="_Data_RCP_RGGVY Information of sklm circle as on 10.09" xfId="928" xr:uid="{00000000-0005-0000-0000-00009F030000}"/>
    <cellStyle name="_Data_RCP_rggvy on 10.9.11" xfId="929" xr:uid="{00000000-0005-0000-0000-0000A0030000}"/>
    <cellStyle name="_Data_Rev Action plan (Tech, Comml., Nil Consm.) of SKL Circle" xfId="930" xr:uid="{00000000-0005-0000-0000-0000A1030000}"/>
    <cellStyle name="_Data_Rev Action plan (Tech, Comml., Nil Consm.) of SKL Circle." xfId="931" xr:uid="{00000000-0005-0000-0000-0000A2030000}"/>
    <cellStyle name="_Data_REVIEW BY CMD ON SEG DURING FEB 2011" xfId="932" xr:uid="{00000000-0005-0000-0000-0000A3030000}"/>
    <cellStyle name="_Data_REVIEW BY CMD ON SEG DURING FEB 2011_RGGVY Information of sklm circle as on 10.09" xfId="933" xr:uid="{00000000-0005-0000-0000-0000A4030000}"/>
    <cellStyle name="_Data_REVIEW BY CMD ON SEG DURING FEB 2011_rggvy on 10.9.11" xfId="934" xr:uid="{00000000-0005-0000-0000-0000A5030000}"/>
    <cellStyle name="_Data_Review meeting booklet on 03.05.2011" xfId="935" xr:uid="{00000000-0005-0000-0000-0000A6030000}"/>
    <cellStyle name="_Data_Review Meeting of VSP Circle on 11-05-11" xfId="936" xr:uid="{00000000-0005-0000-0000-0000A7030000}"/>
    <cellStyle name="_Data_Review meeting on 29.03.2011" xfId="937" xr:uid="{00000000-0005-0000-0000-0000A8030000}"/>
    <cellStyle name="_Data_revised fLATEST Schools Progress SKL Circle as on 31-7-11" xfId="938" xr:uid="{00000000-0005-0000-0000-0000A9030000}"/>
    <cellStyle name="_Data_RGGVY" xfId="939" xr:uid="{00000000-0005-0000-0000-0000AA030000}"/>
    <cellStyle name="_Data_RGGVY Final" xfId="940" xr:uid="{00000000-0005-0000-0000-0000AB030000}"/>
    <cellStyle name="_Data_RGGVY Format for SE's Review Meeting" xfId="941" xr:uid="{00000000-0005-0000-0000-0000AC030000}"/>
    <cellStyle name="_Data_RGGVY Format for SE's Review Meeting_RGGVY Information of sklm circle as on 10.09" xfId="942" xr:uid="{00000000-0005-0000-0000-0000AD030000}"/>
    <cellStyle name="_Data_RGGVY Format for SE's Review Meeting_rggvy on 10.9.11" xfId="943" xr:uid="{00000000-0005-0000-0000-0000AE030000}"/>
    <cellStyle name="_Data_RGGVY information as on 18-1-11 for corp" xfId="944" xr:uid="{00000000-0005-0000-0000-0000AF030000}"/>
    <cellStyle name="_Data_RGGVY information as on 18-1-11 for corp_AGL Formats of Srikakulam CIR as on 31-5-11" xfId="945" xr:uid="{00000000-0005-0000-0000-0000B0030000}"/>
    <cellStyle name="_Data_RGGVY information as on 18-1-11 for corp_CMD%20Review%20Meeting%20information%20Dt(1).%2004.06.2011%20of%20SKL%20Circle" xfId="946" xr:uid="{00000000-0005-0000-0000-0000B1030000}"/>
    <cellStyle name="_Data_RGGVY information as on 18-1-11 for corp_Detailed Technical Action Plan Circle wise 02-11" xfId="947" xr:uid="{00000000-0005-0000-0000-0000B2030000}"/>
    <cellStyle name="_Data_RGGVY information as on 18-1-11 for corp_KPMG Tech. action plan (AP, Bal. AP &amp; 8 Formats) of SKL Circle 18.06.11" xfId="948" xr:uid="{00000000-0005-0000-0000-0000B3030000}"/>
    <cellStyle name="_Data_RGGVY information as on 18-1-11 for corp_QA remarks for the meeting on 04-06-2011" xfId="949" xr:uid="{00000000-0005-0000-0000-0000B4030000}"/>
    <cellStyle name="_Data_RGGVY information as on 18-1-11 for corp_Rev Action plan (Tech, Comml., Nil Consm.) of SKL Circle" xfId="950" xr:uid="{00000000-0005-0000-0000-0000B5030000}"/>
    <cellStyle name="_Data_RGGVY information as on 18-1-11 for corp_Rev Action plan (Tech, Comml., Nil Consm.) of SKL Circle." xfId="951" xr:uid="{00000000-0005-0000-0000-0000B6030000}"/>
    <cellStyle name="_Data_RGGVY information as on 18-1-11 for corp_RGGVY Information as on 2-6-11 for CMD meeting" xfId="952" xr:uid="{00000000-0005-0000-0000-0000B7030000}"/>
    <cellStyle name="_Data_RGGVY information as on 18-1-11 for corp_RGGVY Information of sklm circle as on 10.09" xfId="953" xr:uid="{00000000-0005-0000-0000-0000B8030000}"/>
    <cellStyle name="_Data_RGGVY information as on 18-1-11 for corp_rggvy on 10.9.11" xfId="954" xr:uid="{00000000-0005-0000-0000-0000B9030000}"/>
    <cellStyle name="_Data_RGGVY information as on 18-1-11 for corp_Schools Progress as on 2-6-11" xfId="955" xr:uid="{00000000-0005-0000-0000-0000BA030000}"/>
    <cellStyle name="_Data_RGGVY information as on 18-1-11 for corp_techinical action plan" xfId="956" xr:uid="{00000000-0005-0000-0000-0000BB030000}"/>
    <cellStyle name="_Data_RGGVY Information as on 18-6-11 for CMD meeting" xfId="957" xr:uid="{00000000-0005-0000-0000-0000BC030000}"/>
    <cellStyle name="_Data_RGGVY Information as on 28-3-11 of SKL Cir" xfId="958" xr:uid="{00000000-0005-0000-0000-0000BD030000}"/>
    <cellStyle name="_Data_RGGVY Information as on 29-4-11 of SKL Cir" xfId="959" xr:uid="{00000000-0005-0000-0000-0000BE030000}"/>
    <cellStyle name="_Data_RGGVY information for DIR RA meeting on 5-2-11" xfId="960" xr:uid="{00000000-0005-0000-0000-0000BF030000}"/>
    <cellStyle name="_Data_RGGVY Information of sklm circle as on 25.7.11(revised)" xfId="961" xr:uid="{00000000-0005-0000-0000-0000C0030000}"/>
    <cellStyle name="_Data_RGGVY Latest information for balance sketches as on 20-1-11" xfId="962" xr:uid="{00000000-0005-0000-0000-0000C1030000}"/>
    <cellStyle name="_Data_RGGVY Latest information for balance sketches as on 20-1-11_AGL Formats of Srikakulam CIR as on 31-5-11" xfId="963" xr:uid="{00000000-0005-0000-0000-0000C2030000}"/>
    <cellStyle name="_Data_RGGVY Latest information for balance sketches as on 20-1-11_CMD%20Review%20Meeting%20information%20Dt(1).%2004.06.2011%20of%20SKL%20Circle" xfId="964" xr:uid="{00000000-0005-0000-0000-0000C3030000}"/>
    <cellStyle name="_Data_RGGVY Latest information for balance sketches as on 20-1-11_Detailed Technical Action Plan Circle wise 02-11" xfId="965" xr:uid="{00000000-0005-0000-0000-0000C4030000}"/>
    <cellStyle name="_Data_RGGVY Latest information for balance sketches as on 20-1-11_KPMG Tech. action plan (AP, Bal. AP &amp; 8 Formats) of SKL Circle 18.06.11" xfId="966" xr:uid="{00000000-0005-0000-0000-0000C5030000}"/>
    <cellStyle name="_Data_RGGVY Latest information for balance sketches as on 20-1-11_QA remarks for the meeting on 04-06-2011" xfId="967" xr:uid="{00000000-0005-0000-0000-0000C6030000}"/>
    <cellStyle name="_Data_RGGVY Latest information for balance sketches as on 20-1-11_Rev Action plan (Tech, Comml., Nil Consm.) of SKL Circle" xfId="968" xr:uid="{00000000-0005-0000-0000-0000C7030000}"/>
    <cellStyle name="_Data_RGGVY Latest information for balance sketches as on 20-1-11_Rev Action plan (Tech, Comml., Nil Consm.) of SKL Circle." xfId="969" xr:uid="{00000000-0005-0000-0000-0000C8030000}"/>
    <cellStyle name="_Data_RGGVY Latest information for balance sketches as on 20-1-11_RGGVY Information as on 2-6-11 for CMD meeting" xfId="970" xr:uid="{00000000-0005-0000-0000-0000C9030000}"/>
    <cellStyle name="_Data_RGGVY Latest information for balance sketches as on 20-1-11_RGGVY Information of sklm circle as on 10.09" xfId="971" xr:uid="{00000000-0005-0000-0000-0000CA030000}"/>
    <cellStyle name="_Data_RGGVY Latest information for balance sketches as on 20-1-11_rggvy on 10.9.11" xfId="972" xr:uid="{00000000-0005-0000-0000-0000CB030000}"/>
    <cellStyle name="_Data_RGGVY Latest information for balance sketches as on 20-1-11_Schools Progress as on 2-6-11" xfId="973" xr:uid="{00000000-0005-0000-0000-0000CC030000}"/>
    <cellStyle name="_Data_RGGVY Latest information for balance sketches as on 20-1-11_techinical action plan" xfId="974" xr:uid="{00000000-0005-0000-0000-0000CD030000}"/>
    <cellStyle name="_Data_RGGVY meet with Directors by CMD 180111" xfId="975" xr:uid="{00000000-0005-0000-0000-0000CE030000}"/>
    <cellStyle name="_Data_RGGVY meet with Directors by CMD 280111" xfId="976" xr:uid="{00000000-0005-0000-0000-0000CF030000}"/>
    <cellStyle name="_Data_RGGVY meet with SEs &amp; DEs by CMD 040611" xfId="977" xr:uid="{00000000-0005-0000-0000-0000D0030000}"/>
    <cellStyle name="_Data_RGGVY meet with SEs &amp; DEs by CMD 260211" xfId="978" xr:uid="{00000000-0005-0000-0000-0000D1030000}"/>
    <cellStyle name="_Data_RGGVY meet with SEs &amp; DEs by CMD 280111" xfId="979" xr:uid="{00000000-0005-0000-0000-0000D2030000}"/>
    <cellStyle name="_Data_RGGVY meet with SEs &amp; DEs by CMD 290311" xfId="980" xr:uid="{00000000-0005-0000-0000-0000D3030000}"/>
    <cellStyle name="_Data_rggvy on 10.9.11" xfId="981" xr:uid="{00000000-0005-0000-0000-0000D4030000}"/>
    <cellStyle name="_Data_RGGVY review by CMD" xfId="982" xr:uid="{00000000-0005-0000-0000-0000D5030000}"/>
    <cellStyle name="_Data_RGGVY REVIEW BY CMD VSP 04.08.11" xfId="983" xr:uid="{00000000-0005-0000-0000-0000D6030000}"/>
    <cellStyle name="_Data_RGGVY REVIEW BY CMD VSP 100511-f" xfId="984" xr:uid="{00000000-0005-0000-0000-0000D7030000}"/>
    <cellStyle name="_Data_RGGVY REVIEW BY CMD VSP 31(1).05.11" xfId="985" xr:uid="{00000000-0005-0000-0000-0000D8030000}"/>
    <cellStyle name="_Data_RGGVY RJY DEC-10" xfId="986" xr:uid="{00000000-0005-0000-0000-0000D9030000}"/>
    <cellStyle name="_Data_RGGVY RJY DEC-10_RGGVY Information of sklm circle as on 10.09" xfId="987" xr:uid="{00000000-0005-0000-0000-0000DA030000}"/>
    <cellStyle name="_Data_RGGVY RJY DEC-10_rggvy on 10.9.11" xfId="988" xr:uid="{00000000-0005-0000-0000-0000DB030000}"/>
    <cellStyle name="_Data_RJY" xfId="989" xr:uid="{00000000-0005-0000-0000-0000DC030000}"/>
    <cellStyle name="_Data_RJY_RGGVY Information of sklm circle as on 10.09" xfId="990" xr:uid="{00000000-0005-0000-0000-0000DD030000}"/>
    <cellStyle name="_Data_RJY_rggvy on 10.9.11" xfId="991" xr:uid="{00000000-0005-0000-0000-0000DE030000}"/>
    <cellStyle name="_Data_Saggregation progress  as on 09 05 2011" xfId="992" xr:uid="{00000000-0005-0000-0000-0000DF030000}"/>
    <cellStyle name="_Data_Schools 11.07.11 Circle" xfId="993" xr:uid="{00000000-0005-0000-0000-0000E0030000}"/>
    <cellStyle name="_Data_Schools 31(1).07.11 Circle" xfId="994" xr:uid="{00000000-0005-0000-0000-0000E1030000}"/>
    <cellStyle name="_Data_Schools 31.08.11 Circle" xfId="995" xr:uid="{00000000-0005-0000-0000-0000E2030000}"/>
    <cellStyle name="_Data_Schools Progress as on 18-6-11" xfId="996" xr:uid="{00000000-0005-0000-0000-0000E3030000}"/>
    <cellStyle name="_Data_Schools progress as on 19(1).04.11 for differntation of ITDA and non ITDA" xfId="997" xr:uid="{00000000-0005-0000-0000-0000E4030000}"/>
    <cellStyle name="_Data_Schools Progress as on 28-3-11" xfId="998" xr:uid="{00000000-0005-0000-0000-0000E5030000}"/>
    <cellStyle name="_Data_Schools Progress SKL Circle as on 24-7-11" xfId="999" xr:uid="{00000000-0005-0000-0000-0000E6030000}"/>
    <cellStyle name="_Data_Schools Progress SKL Circle as on 30-6-11" xfId="1000" xr:uid="{00000000-0005-0000-0000-0000E7030000}"/>
    <cellStyle name="_Data_SEC AGL 2011-12" xfId="1001" xr:uid="{00000000-0005-0000-0000-0000E8030000}"/>
    <cellStyle name="_Data_Segregation Abstract" xfId="1002" xr:uid="{00000000-0005-0000-0000-0000E9030000}"/>
    <cellStyle name="_Data_Segregation Abstract_RGGVY Information of sklm circle as on 10.09" xfId="1003" xr:uid="{00000000-0005-0000-0000-0000EA030000}"/>
    <cellStyle name="_Data_Segregation Abstract_rggvy on 10.9.11" xfId="1004" xr:uid="{00000000-0005-0000-0000-0000EB030000}"/>
    <cellStyle name="_Data_SKL" xfId="1005" xr:uid="{00000000-0005-0000-0000-0000EC030000}"/>
    <cellStyle name="_Data_SKL AGL,IJP,CLDP for review on 10.10.12" xfId="1006" xr:uid="{00000000-0005-0000-0000-0000ED030000}"/>
    <cellStyle name="_Data_SKL AGL,IJP,CLDP for review on 16.11.11" xfId="1007" xr:uid="{00000000-0005-0000-0000-0000EE030000}"/>
    <cellStyle name="_Data_SKL_RGGVY Information of sklm circle as on 10.09" xfId="1008" xr:uid="{00000000-0005-0000-0000-0000EF030000}"/>
    <cellStyle name="_Data_SKL_rggvy on 10.9.11" xfId="1009" xr:uid="{00000000-0005-0000-0000-0000F0030000}"/>
    <cellStyle name="_Data_SKLM for review on 03.05.11" xfId="1010" xr:uid="{00000000-0005-0000-0000-0000F1030000}"/>
    <cellStyle name="_Data_SKLM for review on 03.05.11_RGGVY Information of sklm circle as on 10.09" xfId="1011" xr:uid="{00000000-0005-0000-0000-0000F2030000}"/>
    <cellStyle name="_Data_SKLM for review on 03.05.11_rggvy on 10.9.11" xfId="1012" xr:uid="{00000000-0005-0000-0000-0000F3030000}"/>
    <cellStyle name="_Data_SS Adv  Meetings.xls" xfId="1013" xr:uid="{00000000-0005-0000-0000-0000F4030000}"/>
    <cellStyle name="_Data_SS Adv  Meetings.xls_RGGVY Information of sklm circle as on 10.09" xfId="1014" xr:uid="{00000000-0005-0000-0000-0000F5030000}"/>
    <cellStyle name="_Data_SS Adv  Meetings.xls_rggvy on 10.9.11" xfId="1015" xr:uid="{00000000-0005-0000-0000-0000F6030000}"/>
    <cellStyle name="_Data_T&amp;D SS progress as on 31(1).05.11" xfId="1016" xr:uid="{00000000-0005-0000-0000-0000F7030000}"/>
    <cellStyle name="_Data_T&amp;D SS progress of SKLM as on 18.06.11" xfId="1017" xr:uid="{00000000-0005-0000-0000-0000F8030000}"/>
    <cellStyle name="_Data_T&amp;D SS progress of SKLM as on02(1).05.11" xfId="1018" xr:uid="{00000000-0005-0000-0000-0000F9030000}"/>
    <cellStyle name="_Data_T&amp;D VSP 21.3.11" xfId="1019" xr:uid="{00000000-0005-0000-0000-0000FA030000}"/>
    <cellStyle name="_Data_techinical action plan" xfId="1020" xr:uid="{00000000-0005-0000-0000-0000FB030000}"/>
    <cellStyle name="_Data_Town HVDS(2)" xfId="1021" xr:uid="{00000000-0005-0000-0000-0000FC030000}"/>
    <cellStyle name="_Data_Visakhapatnam Review meeting on 13.04.2011" xfId="1022" xr:uid="{00000000-0005-0000-0000-0000FD030000}"/>
    <cellStyle name="_Data_Vizianagaram Circle on 07.05" xfId="1023" xr:uid="{00000000-0005-0000-0000-0000FE030000}"/>
    <cellStyle name="_Data_Vizianagaram Circle on 07.05.2011" xfId="1024" xr:uid="{00000000-0005-0000-0000-0000FF030000}"/>
    <cellStyle name="_Data_VSP" xfId="1025" xr:uid="{00000000-0005-0000-0000-000000040000}"/>
    <cellStyle name="_Data_VSP AGL 31.03.11" xfId="1026" xr:uid="{00000000-0005-0000-0000-000001040000}"/>
    <cellStyle name="_Data_VSP AGL 31.03.11_RGGVY Information of sklm circle as on 10.09" xfId="1027" xr:uid="{00000000-0005-0000-0000-000002040000}"/>
    <cellStyle name="_Data_VSP AGL 31.03.11_rggvy on 10.9.11" xfId="1028" xr:uid="{00000000-0005-0000-0000-000003040000}"/>
    <cellStyle name="_Data_VSP Circle PMI" xfId="1029" xr:uid="{00000000-0005-0000-0000-000004040000}"/>
    <cellStyle name="_Data_VSP IJP,CLDP  data format received" xfId="1030" xr:uid="{00000000-0005-0000-0000-000005040000}"/>
    <cellStyle name="_Data_VSP_RGGVY Information of sklm circle as on 10.09" xfId="1031" xr:uid="{00000000-0005-0000-0000-000006040000}"/>
    <cellStyle name="_Data_VSP_rggvy on 10.9.11" xfId="1032" xr:uid="{00000000-0005-0000-0000-000007040000}"/>
    <cellStyle name="_Data_VSP-IJP-AGL" xfId="1033" xr:uid="{00000000-0005-0000-0000-000008040000}"/>
    <cellStyle name="_Data_VZM  for review on 07.05.11" xfId="1034" xr:uid="{00000000-0005-0000-0000-000009040000}"/>
    <cellStyle name="_Data_Xings details of Srikakulam Circle as on 07.01.2011" xfId="1035" xr:uid="{00000000-0005-0000-0000-00000A040000}"/>
    <cellStyle name="_Data_Xings details of Srikakulam Circle as on 07.01.2011_AGL Formats of Srikakulam CIR as on 31-5-11" xfId="1036" xr:uid="{00000000-0005-0000-0000-00000B040000}"/>
    <cellStyle name="_Data_Xings details of Srikakulam Circle as on 07.01.2011_CMD%20Review%20Meeting%20information%20Dt(1).%2004.06.2011%20of%20SKL%20Circle" xfId="1037" xr:uid="{00000000-0005-0000-0000-00000C040000}"/>
    <cellStyle name="_Data_Xings details of Srikakulam Circle as on 07.01.2011_Detailed Technical Action Plan Circle wise 02-11" xfId="1038" xr:uid="{00000000-0005-0000-0000-00000D040000}"/>
    <cellStyle name="_Data_Xings details of Srikakulam Circle as on 07.01.2011_KPMG Tech. action plan (AP, Bal. AP &amp; 8 Formats) of SKL Circle 18.06.11" xfId="1039" xr:uid="{00000000-0005-0000-0000-00000E040000}"/>
    <cellStyle name="_Data_Xings details of Srikakulam Circle as on 07.01.2011_QA remarks for the meeting on 04-06-2011" xfId="1040" xr:uid="{00000000-0005-0000-0000-00000F040000}"/>
    <cellStyle name="_Data_Xings details of Srikakulam Circle as on 07.01.2011_Rev Action plan (Tech, Comml., Nil Consm.) of SKL Circle" xfId="1041" xr:uid="{00000000-0005-0000-0000-000010040000}"/>
    <cellStyle name="_Data_Xings details of Srikakulam Circle as on 07.01.2011_Rev Action plan (Tech, Comml., Nil Consm.) of SKL Circle." xfId="1042" xr:uid="{00000000-0005-0000-0000-000011040000}"/>
    <cellStyle name="_Data_Xings details of Srikakulam Circle as on 07.01.2011_RGGVY Information as on 2-6-11 for CMD meeting" xfId="1043" xr:uid="{00000000-0005-0000-0000-000012040000}"/>
    <cellStyle name="_Data_Xings details of Srikakulam Circle as on 07.01.2011_RGGVY Information of sklm circle as on 10.09" xfId="1044" xr:uid="{00000000-0005-0000-0000-000013040000}"/>
    <cellStyle name="_Data_Xings details of Srikakulam Circle as on 07.01.2011_rggvy on 10.9.11" xfId="1045" xr:uid="{00000000-0005-0000-0000-000014040000}"/>
    <cellStyle name="_Data_Xings details of Srikakulam Circle as on 07.01.2011_Schools Progress as on 2-6-11" xfId="1046" xr:uid="{00000000-0005-0000-0000-000015040000}"/>
    <cellStyle name="_Data_Xings details of Srikakulam Circle as on 07.01.2011_techinical action plan" xfId="1047" xr:uid="{00000000-0005-0000-0000-000016040000}"/>
    <cellStyle name="_DTR FAILURES" xfId="1048" xr:uid="{00000000-0005-0000-0000-000017040000}"/>
    <cellStyle name="_Electrification of INDIRAMMA colonies 2011-12 of VSP circle 08.08.11" xfId="1049" xr:uid="{00000000-0005-0000-0000-000018040000}"/>
    <cellStyle name="_Eluru Circle" xfId="1050" xr:uid="{00000000-0005-0000-0000-000019040000}"/>
    <cellStyle name="_ELURU DIVISION RWS STATUS" xfId="1051" xr:uid="{00000000-0005-0000-0000-00001A040000}"/>
    <cellStyle name="_EPDCL IJP&amp;CLDP data for VC 18.06.12" xfId="1052" xr:uid="{00000000-0005-0000-0000-00001B040000}"/>
    <cellStyle name="_ERO WISE FSA" xfId="1053" xr:uid="{00000000-0005-0000-0000-00001C040000}"/>
    <cellStyle name="_FSA COLLECTIONS" xfId="1054" xr:uid="{00000000-0005-0000-0000-00001D040000}"/>
    <cellStyle name="_FSA FORMAT" xfId="1055" xr:uid="{00000000-0005-0000-0000-00001E040000}"/>
    <cellStyle name="_FSA INFORMATION" xfId="1056" xr:uid="{00000000-0005-0000-0000-00001F040000}"/>
    <cellStyle name="_FSA INFORMATION of APEPDCL" xfId="1057" xr:uid="{00000000-0005-0000-0000-000020040000}"/>
    <cellStyle name="_FSA NEW FORMAT  SRIKAKULAM CIRCLE  DECEMBER  2010" xfId="1058" xr:uid="{00000000-0005-0000-0000-000021040000}"/>
    <cellStyle name="_Genl10" xfId="1059" xr:uid="{00000000-0005-0000-0000-000022040000}"/>
    <cellStyle name="_Genl10 2" xfId="1060" xr:uid="{00000000-0005-0000-0000-000023040000}"/>
    <cellStyle name="_Genl10 2_CMD MEETING ON 06.09.13" xfId="1061" xr:uid="{00000000-0005-0000-0000-000024040000}"/>
    <cellStyle name="_Genl10 3" xfId="1062" xr:uid="{00000000-0005-0000-0000-000025040000}"/>
    <cellStyle name="_Genl10 4" xfId="1063" xr:uid="{00000000-0005-0000-0000-000026040000}"/>
    <cellStyle name="_Genl10 5" xfId="1064" xr:uid="{00000000-0005-0000-0000-000027040000}"/>
    <cellStyle name="_Genl10 5_Existing-PTRs" xfId="1065" xr:uid="{00000000-0005-0000-0000-000028040000}"/>
    <cellStyle name="_Genl10 5_July- 2013" xfId="1066" xr:uid="{00000000-0005-0000-0000-000029040000}"/>
    <cellStyle name="_Genl10 5_June-2014" xfId="1067" xr:uid="{00000000-0005-0000-0000-00002A040000}"/>
    <cellStyle name="_Genl10 5_Nov-2013" xfId="1068" xr:uid="{00000000-0005-0000-0000-00002B040000}"/>
    <cellStyle name="_Genl10 5_RS-PTRS" xfId="1069" xr:uid="{00000000-0005-0000-0000-00002C040000}"/>
    <cellStyle name="_Genl10_11 KV Rural feeders 150 Amps" xfId="1070" xr:uid="{00000000-0005-0000-0000-00002D040000}"/>
    <cellStyle name="_Genl10_ACD Charges" xfId="1071" xr:uid="{00000000-0005-0000-0000-00002E040000}"/>
    <cellStyle name="_Genl10_ADB CIRCLE LI SCHEMES 10.09.2013" xfId="1072" xr:uid="{00000000-0005-0000-0000-00002F040000}"/>
    <cellStyle name="_Genl10_ADB CIRCLE Shifting of Lines inHousing Colonies23.09.2013.xls" xfId="1073" xr:uid="{00000000-0005-0000-0000-000030040000}"/>
    <cellStyle name="_Genl10_ADB CRS Booklet 03-2013" xfId="1074" xr:uid="{00000000-0005-0000-0000-000031040000}"/>
    <cellStyle name="_Genl10_AGL Sales" xfId="1075" xr:uid="{00000000-0005-0000-0000-000032040000}"/>
    <cellStyle name="_Genl10_Arrears breakup " xfId="1076" xr:uid="{00000000-0005-0000-0000-000033040000}"/>
    <cellStyle name="_Genl10_Arrrears Morethan Rs. 10000" xfId="1077" xr:uid="{00000000-0005-0000-0000-000034040000}"/>
    <cellStyle name="_Genl10_Back billing" xfId="1078" xr:uid="{00000000-0005-0000-0000-000035040000}"/>
    <cellStyle name="_Genl10_BOOKLET-JULY-2013._20130806151007.049_X" xfId="1079" xr:uid="{00000000-0005-0000-0000-000036040000}"/>
    <cellStyle name="_Genl10_Cap" xfId="1080" xr:uid="{00000000-0005-0000-0000-000037040000}"/>
    <cellStyle name="_Genl10_CAT wise D &amp; C" xfId="1081" xr:uid="{00000000-0005-0000-0000-000038040000}"/>
    <cellStyle name="_Genl10_Check Readings" xfId="1082" xr:uid="{00000000-0005-0000-0000-000039040000}"/>
    <cellStyle name="_Genl10_CIRCLE" xfId="1083" xr:uid="{00000000-0005-0000-0000-00003A040000}"/>
    <cellStyle name="_Genl10_CLDP List" xfId="1084" xr:uid="{00000000-0005-0000-0000-00003B040000}"/>
    <cellStyle name="_Genl10_CMD MEETING 06.11.2013 (Commercial)" xfId="1085" xr:uid="{00000000-0005-0000-0000-00003C040000}"/>
    <cellStyle name="_Genl10_CMD MEETING BOOKLET INFORMATION ADB CIRCLE 23.10.2013" xfId="1086" xr:uid="{00000000-0005-0000-0000-00003D040000}"/>
    <cellStyle name="_Genl10_CMD MEETING ON 06.09.13" xfId="1087" xr:uid="{00000000-0005-0000-0000-00003E040000}"/>
    <cellStyle name="_Genl10_CMD review meeting ADB Circle 16.09.2013" xfId="1088" xr:uid="{00000000-0005-0000-0000-00003F040000}"/>
    <cellStyle name="_Genl10_COMMERCIAL &amp; CONSTRUCTION 19.06.2013" xfId="1089" xr:uid="{00000000-0005-0000-0000-000040040000}"/>
    <cellStyle name="_Genl10_Comparative graph data " xfId="1090" xr:uid="{00000000-0005-0000-0000-000041040000}"/>
    <cellStyle name="_Genl10_Consolidated all Govt Works 02.09.2013" xfId="1091" xr:uid="{00000000-0005-0000-0000-000042040000}"/>
    <cellStyle name="_Genl10_Copy of ADBCIRCLESTSub-Plan14.03.2014_20140315054830.585_X" xfId="1092" xr:uid="{00000000-0005-0000-0000-000043040000}"/>
    <cellStyle name="_Genl10_Copy of AE-Comml-ADB_20131105122648.394_X" xfId="1093" xr:uid="{00000000-0005-0000-0000-000044040000}"/>
    <cellStyle name="_Genl10_Cumulative" xfId="1094" xr:uid="{00000000-0005-0000-0000-000045040000}"/>
    <cellStyle name="_Genl10_Dec" xfId="1095" xr:uid="{00000000-0005-0000-0000-000046040000}"/>
    <cellStyle name="_Genl10_Demand Raised wrt adj targe " xfId="1096" xr:uid="{00000000-0005-0000-0000-000047040000}"/>
    <cellStyle name="_Genl10_Development Activies of ADB Circle 09-01-2013" xfId="1097" xr:uid="{00000000-0005-0000-0000-000048040000}"/>
    <cellStyle name="_Genl10_Development Activies of ADB Circle 09-01-2013_RM COMPLAINS UP TO 31.05.2013 OF MRT DIVISION.." xfId="1098" xr:uid="{00000000-0005-0000-0000-000049040000}"/>
    <cellStyle name="_Genl10_Division wise ABSTRACT IJP IIIrd Phase 2nd list 13.09.2013" xfId="1099" xr:uid="{00000000-0005-0000-0000-00004A040000}"/>
    <cellStyle name="_Genl10_DRC Meeting held on 08.10.2013" xfId="1100" xr:uid="{00000000-0005-0000-0000-00004B040000}"/>
    <cellStyle name="_Genl10_DTR-Fail" xfId="1101" xr:uid="{00000000-0005-0000-0000-00004C040000}"/>
    <cellStyle name="_Genl10_DTR's Energised" xfId="1102" xr:uid="{00000000-0005-0000-0000-00004D040000}"/>
    <cellStyle name="_Genl10_EHT Sales" xfId="1103" xr:uid="{00000000-0005-0000-0000-00004E040000}"/>
    <cellStyle name="_Genl10_Energy Drawal &amp; Utl" xfId="1104" xr:uid="{00000000-0005-0000-0000-00004F040000}"/>
    <cellStyle name="_Genl10_Energy Sales" xfId="1105" xr:uid="{00000000-0005-0000-0000-000050040000}"/>
    <cellStyle name="_Genl10_Exceptionals Bi-Monthly" xfId="1106" xr:uid="{00000000-0005-0000-0000-000051040000}"/>
    <cellStyle name="_Genl10_F-20(a)" xfId="1107" xr:uid="{00000000-0005-0000-0000-000052040000}"/>
    <cellStyle name="_Genl10_Feb" xfId="1108" xr:uid="{00000000-0005-0000-0000-000053040000}"/>
    <cellStyle name="_Genl10_HT Metered Sales" xfId="1109" xr:uid="{00000000-0005-0000-0000-000054040000}"/>
    <cellStyle name="_Genl10_HT Pend Abs" xfId="1110" xr:uid="{00000000-0005-0000-0000-000055040000}"/>
    <cellStyle name="_Genl10_Ident Un-au AGL" xfId="1111" xr:uid="{00000000-0005-0000-0000-000056040000}"/>
    <cellStyle name="_Genl10_IJP IIIrd Phase 2nd list 15.09.2013" xfId="1112" xr:uid="{00000000-0005-0000-0000-000057040000}"/>
    <cellStyle name="_Genl10_Input, Salses &amp; Demand" xfId="1113" xr:uid="{00000000-0005-0000-0000-000058040000}"/>
    <cellStyle name="_Genl10_Intensive Raids" xfId="1114" xr:uid="{00000000-0005-0000-0000-000059040000}"/>
    <cellStyle name="_Genl10_ITDA 320 No's LIST 21.11.2013" xfId="1115" xr:uid="{00000000-0005-0000-0000-00005A040000}"/>
    <cellStyle name="_Genl10_ITDA ABSTRACT 19.12.2013" xfId="1116" xr:uid="{00000000-0005-0000-0000-00005B040000}"/>
    <cellStyle name="_Genl10_Jan" xfId="1117" xr:uid="{00000000-0005-0000-0000-00005C040000}"/>
    <cellStyle name="_Genl10_Karimnagar" xfId="1118" xr:uid="{00000000-0005-0000-0000-00005D040000}"/>
    <cellStyle name="_Genl10_KNR feb 13" xfId="1119" xr:uid="{00000000-0005-0000-0000-00005E040000}"/>
    <cellStyle name="_Genl10_LI-schme" xfId="1120" xr:uid="{00000000-0005-0000-0000-00005F040000}"/>
    <cellStyle name="_Genl10_LT Metered Sales" xfId="1121" xr:uid="{00000000-0005-0000-0000-000060040000}"/>
    <cellStyle name="_Genl10_LV - DTR's" xfId="1122" xr:uid="{00000000-0005-0000-0000-000061040000}"/>
    <cellStyle name="_Genl10_LV - DTR's HVDS" xfId="1123" xr:uid="{00000000-0005-0000-0000-000062040000}"/>
    <cellStyle name="_Genl10_Mar" xfId="1124" xr:uid="{00000000-0005-0000-0000-000063040000}"/>
    <cellStyle name="_Genl10_MHQ's" xfId="1125" xr:uid="{00000000-0005-0000-0000-000064040000}"/>
    <cellStyle name="_Genl10_Middle Poles" xfId="1126" xr:uid="{00000000-0005-0000-0000-000065040000}"/>
    <cellStyle name="_Genl10_MRI Compatability" xfId="1127" xr:uid="{00000000-0005-0000-0000-000066040000}"/>
    <cellStyle name="_Genl10_Mtd-Agl-Sc" xfId="1128" xr:uid="{00000000-0005-0000-0000-000067040000}"/>
    <cellStyle name="_Genl10_New 5 th Prof" xfId="1129" xr:uid="{00000000-0005-0000-0000-000068040000}"/>
    <cellStyle name="_Genl10_New LD PROFORMA" xfId="1130" xr:uid="{00000000-0005-0000-0000-000069040000}"/>
    <cellStyle name="_Genl10_Non-Free-Agls" xfId="1131" xr:uid="{00000000-0005-0000-0000-00006A040000}"/>
    <cellStyle name="_Genl10_NPDCL Abstract" xfId="1132" xr:uid="{00000000-0005-0000-0000-00006B040000}"/>
    <cellStyle name="_Genl10_Off Detail" xfId="1133" xr:uid="{00000000-0005-0000-0000-00006C040000}"/>
    <cellStyle name="_Genl10_Over-DTR" xfId="1134" xr:uid="{00000000-0005-0000-0000-00006D040000}"/>
    <cellStyle name="_Genl10_Perf-new format" xfId="1135" xr:uid="{00000000-0005-0000-0000-00006E040000}"/>
    <cellStyle name="_Genl10_Performance sheet" xfId="1136" xr:uid="{00000000-0005-0000-0000-00006F040000}"/>
    <cellStyle name="_Genl10_Reasons for Accidents (B)" xfId="1137" xr:uid="{00000000-0005-0000-0000-000070040000}"/>
    <cellStyle name="_Genl10_Release AGL " xfId="1138" xr:uid="{00000000-0005-0000-0000-000071040000}"/>
    <cellStyle name="_Genl10_Revenue collection " xfId="1139" xr:uid="{00000000-0005-0000-0000-000072040000}"/>
    <cellStyle name="_Genl10_Revised CMD review meeting ADB Circle June 13" xfId="1140" xr:uid="{00000000-0005-0000-0000-000073040000}"/>
    <cellStyle name="_Genl10_revised KNR Dec 2012" xfId="1141" xr:uid="{00000000-0005-0000-0000-000074040000}"/>
    <cellStyle name="_Genl10_Revised MIS Comml Nirmal 1-8-2013" xfId="1142" xr:uid="{00000000-0005-0000-0000-000075040000}"/>
    <cellStyle name="_Genl10_RR act new" xfId="1143" xr:uid="{00000000-0005-0000-0000-000076040000}"/>
    <cellStyle name="_Genl10_Sheet1" xfId="1144" xr:uid="{00000000-0005-0000-0000-000077040000}"/>
    <cellStyle name="_Genl10_Sp-Rural" xfId="1145" xr:uid="{00000000-0005-0000-0000-000078040000}"/>
    <cellStyle name="_Genl10_SP-Urban" xfId="1146" xr:uid="{00000000-0005-0000-0000-000079040000}"/>
    <cellStyle name="_Genl10_T &amp; Munpl" xfId="1147" xr:uid="{00000000-0005-0000-0000-00007A040000}"/>
    <cellStyle name="_Genl10_Tatkal AGL" xfId="1148" xr:uid="{00000000-0005-0000-0000-00007B040000}"/>
    <cellStyle name="_Genl10_TECH. MIS NIRMAL 01-10-2012" xfId="1149" xr:uid="{00000000-0005-0000-0000-00007C040000}"/>
    <cellStyle name="_Genl10_TECH. MIS NIRMAL 01-10-2012_ADB CIRCLE CLDP, IJP &amp; ST Sub-Plan 06.01.2014" xfId="1150" xr:uid="{00000000-0005-0000-0000-00007D040000}"/>
    <cellStyle name="_Genl10_TECH. MIS NIRMAL 01-10-2012_ADB CIRCLE SPANDANA     (1) &amp; (2) 16.01.2014" xfId="1151" xr:uid="{00000000-0005-0000-0000-00007E040000}"/>
    <cellStyle name="_Genl10_TECH. MIS NIRMAL 01-10-2012_ADB CIRCLE weekly information 01.02.2014" xfId="1152" xr:uid="{00000000-0005-0000-0000-00007F040000}"/>
    <cellStyle name="_Genl10_TECH. MIS NIRMAL 01-10-2012_ADB CIRCLE weekly information 18.01.2014" xfId="1153" xr:uid="{00000000-0005-0000-0000-000080040000}"/>
    <cellStyle name="_Genl10_TECH. MIS NIRMAL 01-10-2012_CIRCLE 01.02.2014" xfId="1154" xr:uid="{00000000-0005-0000-0000-000081040000}"/>
    <cellStyle name="_Genl10_TECH. MIS NIRMAL 01-10-2012_Consolidated all Govt Works 02.01.2014" xfId="1155" xr:uid="{00000000-0005-0000-0000-000082040000}"/>
    <cellStyle name="_Genl10_Top 100 services" xfId="1156" xr:uid="{00000000-0005-0000-0000-000083040000}"/>
    <cellStyle name="_Genl10_Total Metered Sales " xfId="1157" xr:uid="{00000000-0005-0000-0000-000084040000}"/>
    <cellStyle name="_Genl10_Un-Agls (3)" xfId="1158" xr:uid="{00000000-0005-0000-0000-000085040000}"/>
    <cellStyle name="_Genl10_Un-Agls (4)" xfId="1159" xr:uid="{00000000-0005-0000-0000-000086040000}"/>
    <cellStyle name="_Genl10_Verified Part-A Go-Live status of MDAS GIS 26th Dec(1)" xfId="1160" xr:uid="{00000000-0005-0000-0000-000087040000}"/>
    <cellStyle name="_Genl10_WGL-Comml" xfId="1161" xr:uid="{00000000-0005-0000-0000-000088040000}"/>
    <cellStyle name="_Genl10_Work orders" xfId="1162" xr:uid="{00000000-0005-0000-0000-000089040000}"/>
    <cellStyle name="_Genl10_Zone NZB - SEPTEMBER' 12" xfId="1163" xr:uid="{00000000-0005-0000-0000-00008A040000}"/>
    <cellStyle name="_Green field colonies of sklm circle on 26.7.11" xfId="1164" xr:uid="{00000000-0005-0000-0000-00008B040000}"/>
    <cellStyle name="_HT CMD FORMATS 4" xfId="1165" xr:uid="{00000000-0005-0000-0000-00008C040000}"/>
    <cellStyle name="_HVDS" xfId="1166" xr:uid="{00000000-0005-0000-0000-00008D040000}"/>
    <cellStyle name="_HVDS pumpsets status as on 31072011" xfId="1167" xr:uid="{00000000-0005-0000-0000-00008E040000}"/>
    <cellStyle name="_HVDS pumpsets status as on 31072011_VSP IJP,CLDP  data format received" xfId="1168" xr:uid="{00000000-0005-0000-0000-00008F040000}"/>
    <cellStyle name="_IJP &amp; CLDP Details" xfId="1169" xr:uid="{00000000-0005-0000-0000-000090040000}"/>
    <cellStyle name="_Indiramma Housing" xfId="1170" xr:uid="{00000000-0005-0000-0000-000091040000}"/>
    <cellStyle name="_Ltr T&amp;D AglSeg (2k10)" xfId="1171" xr:uid="{00000000-0005-0000-0000-000092040000}"/>
    <cellStyle name="_Ltr T&amp;D AglSeg (2k10) 2" xfId="1172" xr:uid="{00000000-0005-0000-0000-000093040000}"/>
    <cellStyle name="_Ltr T&amp;D AglSeg (2k10) 2_CMD MEETING ON 06.09.13" xfId="1173" xr:uid="{00000000-0005-0000-0000-000094040000}"/>
    <cellStyle name="_Ltr T&amp;D AglSeg (2k10) 2_NPDCL Abstract" xfId="1174" xr:uid="{00000000-0005-0000-0000-000095040000}"/>
    <cellStyle name="_Ltr T&amp;D AglSeg (2k10) 3" xfId="1175" xr:uid="{00000000-0005-0000-0000-000096040000}"/>
    <cellStyle name="_Ltr T&amp;D AglSeg (2k10) 4" xfId="1176" xr:uid="{00000000-0005-0000-0000-000097040000}"/>
    <cellStyle name="_Ltr T&amp;D AglSeg (2k10) 5" xfId="1177" xr:uid="{00000000-0005-0000-0000-000098040000}"/>
    <cellStyle name="_Ltr T&amp;D AglSeg (2k10) 5_Existing-PTRs" xfId="1178" xr:uid="{00000000-0005-0000-0000-000099040000}"/>
    <cellStyle name="_Ltr T&amp;D AglSeg (2k10) 5_July- 2013" xfId="1179" xr:uid="{00000000-0005-0000-0000-00009A040000}"/>
    <cellStyle name="_Ltr T&amp;D AglSeg (2k10) 5_June-2014" xfId="1180" xr:uid="{00000000-0005-0000-0000-00009B040000}"/>
    <cellStyle name="_Ltr T&amp;D AglSeg (2k10) 5_Nov-2013" xfId="1181" xr:uid="{00000000-0005-0000-0000-00009C040000}"/>
    <cellStyle name="_Ltr T&amp;D AglSeg (2k10) 5_RS-PTRS" xfId="1182" xr:uid="{00000000-0005-0000-0000-00009D040000}"/>
    <cellStyle name="_Ltr T&amp;D AglSeg (2k10)_11 KV Rural feeders 150 Amps" xfId="1183" xr:uid="{00000000-0005-0000-0000-00009E040000}"/>
    <cellStyle name="_Ltr T&amp;D AglSeg (2k10)_ACD Charges" xfId="1184" xr:uid="{00000000-0005-0000-0000-00009F040000}"/>
    <cellStyle name="_Ltr T&amp;D AglSeg (2k10)_ADB CIRCLE LI SCHEMES 10.09.2013" xfId="1185" xr:uid="{00000000-0005-0000-0000-0000A0040000}"/>
    <cellStyle name="_Ltr T&amp;D AglSeg (2k10)_ADB CIRCLE Shifting of Lines inHousing Colonies23.09.2013.xls" xfId="1186" xr:uid="{00000000-0005-0000-0000-0000A1040000}"/>
    <cellStyle name="_Ltr T&amp;D AglSeg (2k10)_ADB CRS Booklet 03-2013" xfId="1187" xr:uid="{00000000-0005-0000-0000-0000A2040000}"/>
    <cellStyle name="_Ltr T&amp;D AglSeg (2k10)_AGL Sales" xfId="1188" xr:uid="{00000000-0005-0000-0000-0000A3040000}"/>
    <cellStyle name="_Ltr T&amp;D AglSeg (2k10)_Arrears breakup " xfId="1189" xr:uid="{00000000-0005-0000-0000-0000A4040000}"/>
    <cellStyle name="_Ltr T&amp;D AglSeg (2k10)_Arrrears Morethan Rs. 10000" xfId="1190" xr:uid="{00000000-0005-0000-0000-0000A5040000}"/>
    <cellStyle name="_Ltr T&amp;D AglSeg (2k10)_Back billing" xfId="1191" xr:uid="{00000000-0005-0000-0000-0000A6040000}"/>
    <cellStyle name="_Ltr T&amp;D AglSeg (2k10)_BOOKLET-JULY-2013._20130806151007.049_X" xfId="1192" xr:uid="{00000000-0005-0000-0000-0000A7040000}"/>
    <cellStyle name="_Ltr T&amp;D AglSeg (2k10)_Cap" xfId="1193" xr:uid="{00000000-0005-0000-0000-0000A8040000}"/>
    <cellStyle name="_Ltr T&amp;D AglSeg (2k10)_CAT wise D &amp; C" xfId="1194" xr:uid="{00000000-0005-0000-0000-0000A9040000}"/>
    <cellStyle name="_Ltr T&amp;D AglSeg (2k10)_Check Readings" xfId="1195" xr:uid="{00000000-0005-0000-0000-0000AA040000}"/>
    <cellStyle name="_Ltr T&amp;D AglSeg (2k10)_CIRCLE" xfId="1196" xr:uid="{00000000-0005-0000-0000-0000AB040000}"/>
    <cellStyle name="_Ltr T&amp;D AglSeg (2k10)_CLDP List" xfId="1197" xr:uid="{00000000-0005-0000-0000-0000AC040000}"/>
    <cellStyle name="_Ltr T&amp;D AglSeg (2k10)_CMD MEETING 06.11.2013 (Commercial)" xfId="1198" xr:uid="{00000000-0005-0000-0000-0000AD040000}"/>
    <cellStyle name="_Ltr T&amp;D AglSeg (2k10)_CMD MEETING BOOKLET INFORMATION ADB CIRCLE 23.10.2013" xfId="1199" xr:uid="{00000000-0005-0000-0000-0000AE040000}"/>
    <cellStyle name="_Ltr T&amp;D AglSeg (2k10)_CMD MEETING ON 06.09.13" xfId="1200" xr:uid="{00000000-0005-0000-0000-0000AF040000}"/>
    <cellStyle name="_Ltr T&amp;D AglSeg (2k10)_CMD review meeting ADB Circle 16.09.2013" xfId="1201" xr:uid="{00000000-0005-0000-0000-0000B0040000}"/>
    <cellStyle name="_Ltr T&amp;D AglSeg (2k10)_COMMERCIAL &amp; CONSTRUCTION 19.06.2013" xfId="1202" xr:uid="{00000000-0005-0000-0000-0000B1040000}"/>
    <cellStyle name="_Ltr T&amp;D AglSeg (2k10)_Consolidated all Govt Works 02.09.2013" xfId="1203" xr:uid="{00000000-0005-0000-0000-0000B2040000}"/>
    <cellStyle name="_Ltr T&amp;D AglSeg (2k10)_Copy of ADBCIRCLESTSub-Plan14.03.2014_20140315054830.585_X" xfId="1204" xr:uid="{00000000-0005-0000-0000-0000B3040000}"/>
    <cellStyle name="_Ltr T&amp;D AglSeg (2k10)_Copy of AE-Comml-ADB_20131105122648.394_X" xfId="1205" xr:uid="{00000000-0005-0000-0000-0000B4040000}"/>
    <cellStyle name="_Ltr T&amp;D AglSeg (2k10)_Cumulative" xfId="1206" xr:uid="{00000000-0005-0000-0000-0000B5040000}"/>
    <cellStyle name="_Ltr T&amp;D AglSeg (2k10)_Dec" xfId="1207" xr:uid="{00000000-0005-0000-0000-0000B6040000}"/>
    <cellStyle name="_Ltr T&amp;D AglSeg (2k10)_Demand Raised wrt adj targe " xfId="1208" xr:uid="{00000000-0005-0000-0000-0000B7040000}"/>
    <cellStyle name="_Ltr T&amp;D AglSeg (2k10)_Development Activies of ADB Circle 09-01-2013" xfId="1209" xr:uid="{00000000-0005-0000-0000-0000B8040000}"/>
    <cellStyle name="_Ltr T&amp;D AglSeg (2k10)_Development Activies of ADB Circle 09-01-2013_RM COMPLAINS UP TO 31.05.2013 OF MRT DIVISION.." xfId="1210" xr:uid="{00000000-0005-0000-0000-0000B9040000}"/>
    <cellStyle name="_Ltr T&amp;D AglSeg (2k10)_Division wise ABSTRACT IJP IIIrd Phase 2nd list 13.09.2013" xfId="1211" xr:uid="{00000000-0005-0000-0000-0000BA040000}"/>
    <cellStyle name="_Ltr T&amp;D AglSeg (2k10)_DRC Meeting held on 08.10.2013" xfId="1212" xr:uid="{00000000-0005-0000-0000-0000BB040000}"/>
    <cellStyle name="_Ltr T&amp;D AglSeg (2k10)_DTR-Fail" xfId="1213" xr:uid="{00000000-0005-0000-0000-0000BC040000}"/>
    <cellStyle name="_Ltr T&amp;D AglSeg (2k10)_EHT Sales" xfId="1214" xr:uid="{00000000-0005-0000-0000-0000BD040000}"/>
    <cellStyle name="_Ltr T&amp;D AglSeg (2k10)_Energy Drawal &amp; Utl" xfId="1215" xr:uid="{00000000-0005-0000-0000-0000BE040000}"/>
    <cellStyle name="_Ltr T&amp;D AglSeg (2k10)_Energy Sales" xfId="1216" xr:uid="{00000000-0005-0000-0000-0000BF040000}"/>
    <cellStyle name="_Ltr T&amp;D AglSeg (2k10)_Exceptionals Bi-Monthly" xfId="1217" xr:uid="{00000000-0005-0000-0000-0000C0040000}"/>
    <cellStyle name="_Ltr T&amp;D AglSeg (2k10)_F-20(a)" xfId="1218" xr:uid="{00000000-0005-0000-0000-0000C1040000}"/>
    <cellStyle name="_Ltr T&amp;D AglSeg (2k10)_Feb" xfId="1219" xr:uid="{00000000-0005-0000-0000-0000C2040000}"/>
    <cellStyle name="_Ltr T&amp;D AglSeg (2k10)_HT Metered Sales" xfId="1220" xr:uid="{00000000-0005-0000-0000-0000C3040000}"/>
    <cellStyle name="_Ltr T&amp;D AglSeg (2k10)_HT Pend Abs" xfId="1221" xr:uid="{00000000-0005-0000-0000-0000C4040000}"/>
    <cellStyle name="_Ltr T&amp;D AglSeg (2k10)_Ident Un-au AGL" xfId="1222" xr:uid="{00000000-0005-0000-0000-0000C5040000}"/>
    <cellStyle name="_Ltr T&amp;D AglSeg (2k10)_IJP IIIrd Phase 2nd list 15.09.2013" xfId="1223" xr:uid="{00000000-0005-0000-0000-0000C6040000}"/>
    <cellStyle name="_Ltr T&amp;D AglSeg (2k10)_Input, Salses &amp; Demand" xfId="1224" xr:uid="{00000000-0005-0000-0000-0000C7040000}"/>
    <cellStyle name="_Ltr T&amp;D AglSeg (2k10)_Intensive Raids" xfId="1225" xr:uid="{00000000-0005-0000-0000-0000C8040000}"/>
    <cellStyle name="_Ltr T&amp;D AglSeg (2k10)_ITDA 320 No's LIST 21.11.2013" xfId="1226" xr:uid="{00000000-0005-0000-0000-0000C9040000}"/>
    <cellStyle name="_Ltr T&amp;D AglSeg (2k10)_ITDA ABSTRACT 19.12.2013" xfId="1227" xr:uid="{00000000-0005-0000-0000-0000CA040000}"/>
    <cellStyle name="_Ltr T&amp;D AglSeg (2k10)_Jan" xfId="1228" xr:uid="{00000000-0005-0000-0000-0000CB040000}"/>
    <cellStyle name="_Ltr T&amp;D AglSeg (2k10)_Karimnagar" xfId="1229" xr:uid="{00000000-0005-0000-0000-0000CC040000}"/>
    <cellStyle name="_Ltr T&amp;D AglSeg (2k10)_KNR feb 13" xfId="1230" xr:uid="{00000000-0005-0000-0000-0000CD040000}"/>
    <cellStyle name="_Ltr T&amp;D AglSeg (2k10)_LI-schme" xfId="1231" xr:uid="{00000000-0005-0000-0000-0000CE040000}"/>
    <cellStyle name="_Ltr T&amp;D AglSeg (2k10)_LT Metered Sales" xfId="1232" xr:uid="{00000000-0005-0000-0000-0000CF040000}"/>
    <cellStyle name="_Ltr T&amp;D AglSeg (2k10)_LV - DTR's HVDS" xfId="1233" xr:uid="{00000000-0005-0000-0000-0000D0040000}"/>
    <cellStyle name="_Ltr T&amp;D AglSeg (2k10)_Mar" xfId="1234" xr:uid="{00000000-0005-0000-0000-0000D1040000}"/>
    <cellStyle name="_Ltr T&amp;D AglSeg (2k10)_MHQ's" xfId="1235" xr:uid="{00000000-0005-0000-0000-0000D2040000}"/>
    <cellStyle name="_Ltr T&amp;D AglSeg (2k10)_Middle Poles" xfId="1236" xr:uid="{00000000-0005-0000-0000-0000D3040000}"/>
    <cellStyle name="_Ltr T&amp;D AglSeg (2k10)_MRI Compatability" xfId="1237" xr:uid="{00000000-0005-0000-0000-0000D4040000}"/>
    <cellStyle name="_Ltr T&amp;D AglSeg (2k10)_New 5 th Prof" xfId="1238" xr:uid="{00000000-0005-0000-0000-0000D5040000}"/>
    <cellStyle name="_Ltr T&amp;D AglSeg (2k10)_New LD PROFORMA" xfId="1239" xr:uid="{00000000-0005-0000-0000-0000D6040000}"/>
    <cellStyle name="_Ltr T&amp;D AglSeg (2k10)_Non-Free-Agls" xfId="1240" xr:uid="{00000000-0005-0000-0000-0000D7040000}"/>
    <cellStyle name="_Ltr T&amp;D AglSeg (2k10)_NPDCL Abstract" xfId="1241" xr:uid="{00000000-0005-0000-0000-0000D8040000}"/>
    <cellStyle name="_Ltr T&amp;D AglSeg (2k10)_Off Detail" xfId="1242" xr:uid="{00000000-0005-0000-0000-0000D9040000}"/>
    <cellStyle name="_Ltr T&amp;D AglSeg (2k10)_Perf-new format" xfId="1243" xr:uid="{00000000-0005-0000-0000-0000DA040000}"/>
    <cellStyle name="_Ltr T&amp;D AglSeg (2k10)_Performance sheet" xfId="1244" xr:uid="{00000000-0005-0000-0000-0000DB040000}"/>
    <cellStyle name="_Ltr T&amp;D AglSeg (2k10)_Reasons for Accidents (B)" xfId="1245" xr:uid="{00000000-0005-0000-0000-0000DC040000}"/>
    <cellStyle name="_Ltr T&amp;D AglSeg (2k10)_Release AGL " xfId="1246" xr:uid="{00000000-0005-0000-0000-0000DD040000}"/>
    <cellStyle name="_Ltr T&amp;D AglSeg (2k10)_Revenue collection " xfId="1247" xr:uid="{00000000-0005-0000-0000-0000DE040000}"/>
    <cellStyle name="_Ltr T&amp;D AglSeg (2k10)_Revised CMD review meeting ADB Circle June 13" xfId="1248" xr:uid="{00000000-0005-0000-0000-0000DF040000}"/>
    <cellStyle name="_Ltr T&amp;D AglSeg (2k10)_revised KNR Dec 2012" xfId="1249" xr:uid="{00000000-0005-0000-0000-0000E0040000}"/>
    <cellStyle name="_Ltr T&amp;D AglSeg (2k10)_Revised MIS Comml Nirmal 1-8-2013" xfId="1250" xr:uid="{00000000-0005-0000-0000-0000E1040000}"/>
    <cellStyle name="_Ltr T&amp;D AglSeg (2k10)_RR act new" xfId="1251" xr:uid="{00000000-0005-0000-0000-0000E2040000}"/>
    <cellStyle name="_Ltr T&amp;D AglSeg (2k10)_Sheet1" xfId="1252" xr:uid="{00000000-0005-0000-0000-0000E3040000}"/>
    <cellStyle name="_Ltr T&amp;D AglSeg (2k10)_Sp-Rural" xfId="1253" xr:uid="{00000000-0005-0000-0000-0000E4040000}"/>
    <cellStyle name="_Ltr T&amp;D AglSeg (2k10)_SP-Urban" xfId="1254" xr:uid="{00000000-0005-0000-0000-0000E5040000}"/>
    <cellStyle name="_Ltr T&amp;D AglSeg (2k10)_T &amp; Munpl" xfId="1255" xr:uid="{00000000-0005-0000-0000-0000E6040000}"/>
    <cellStyle name="_Ltr T&amp;D AglSeg (2k10)_Tatkal AGL" xfId="1256" xr:uid="{00000000-0005-0000-0000-0000E7040000}"/>
    <cellStyle name="_Ltr T&amp;D AglSeg (2k10)_TECH. MIS NIRMAL 01-10-2012" xfId="1257" xr:uid="{00000000-0005-0000-0000-0000E8040000}"/>
    <cellStyle name="_Ltr T&amp;D AglSeg (2k10)_TECH. MIS NIRMAL 01-10-2012_ADB CIRCLE CLDP, IJP &amp; ST Sub-Plan 06.01.2014" xfId="1258" xr:uid="{00000000-0005-0000-0000-0000E9040000}"/>
    <cellStyle name="_Ltr T&amp;D AglSeg (2k10)_TECH. MIS NIRMAL 01-10-2012_ADB CIRCLE SPANDANA     (1) &amp; (2) 16.01.2014" xfId="1259" xr:uid="{00000000-0005-0000-0000-0000EA040000}"/>
    <cellStyle name="_Ltr T&amp;D AglSeg (2k10)_TECH. MIS NIRMAL 01-10-2012_ADB CIRCLE weekly information 01.02.2014" xfId="1260" xr:uid="{00000000-0005-0000-0000-0000EB040000}"/>
    <cellStyle name="_Ltr T&amp;D AglSeg (2k10)_TECH. MIS NIRMAL 01-10-2012_ADB CIRCLE weekly information 18.01.2014" xfId="1261" xr:uid="{00000000-0005-0000-0000-0000EC040000}"/>
    <cellStyle name="_Ltr T&amp;D AglSeg (2k10)_TECH. MIS NIRMAL 01-10-2012_CIRCLE 01.02.2014" xfId="1262" xr:uid="{00000000-0005-0000-0000-0000ED040000}"/>
    <cellStyle name="_Ltr T&amp;D AglSeg (2k10)_TECH. MIS NIRMAL 01-10-2012_Consolidated all Govt Works 02.01.2014" xfId="1263" xr:uid="{00000000-0005-0000-0000-0000EE040000}"/>
    <cellStyle name="_Ltr T&amp;D AglSeg (2k10)_Top 100 services" xfId="1264" xr:uid="{00000000-0005-0000-0000-0000EF040000}"/>
    <cellStyle name="_Ltr T&amp;D AglSeg (2k10)_Total Metered Sales " xfId="1265" xr:uid="{00000000-0005-0000-0000-0000F0040000}"/>
    <cellStyle name="_Ltr T&amp;D AglSeg (2k10)_Un-Agls (3)" xfId="1266" xr:uid="{00000000-0005-0000-0000-0000F1040000}"/>
    <cellStyle name="_Ltr T&amp;D AglSeg (2k10)_Un-Agls (4)" xfId="1267" xr:uid="{00000000-0005-0000-0000-0000F2040000}"/>
    <cellStyle name="_Ltr T&amp;D AglSeg (2k10)_Verified Part-A Go-Live status of MDAS GIS 26th Dec(1)" xfId="1268" xr:uid="{00000000-0005-0000-0000-0000F3040000}"/>
    <cellStyle name="_Ltr T&amp;D AglSeg (2k10)_WGL-Comml" xfId="1269" xr:uid="{00000000-0005-0000-0000-0000F4040000}"/>
    <cellStyle name="_Ltr T&amp;D AglSeg (2k10)_Work orders" xfId="1270" xr:uid="{00000000-0005-0000-0000-0000F5040000}"/>
    <cellStyle name="_Ltr T&amp;D AglSeg (2k10)_Zone NZB - SEPTEMBER' 12" xfId="1271" xr:uid="{00000000-0005-0000-0000-0000F6040000}"/>
    <cellStyle name="_MATRIX 1994-1998" xfId="1272" xr:uid="{00000000-0005-0000-0000-0000F7040000}"/>
    <cellStyle name="_Monthly Info. - From - O&amp;M - July-11" xfId="1273" xr:uid="{00000000-0005-0000-0000-0000F8040000}"/>
    <cellStyle name="_Monthly Info. - From - O&amp;M - July-11 2" xfId="1274" xr:uid="{00000000-0005-0000-0000-0000F9040000}"/>
    <cellStyle name="_Monthly Info. - From - O&amp;M - July-11 3" xfId="1275" xr:uid="{00000000-0005-0000-0000-0000FA040000}"/>
    <cellStyle name="_Monthly Info. - From - O&amp;M - July-11 4" xfId="1276" xr:uid="{00000000-0005-0000-0000-0000FB040000}"/>
    <cellStyle name="_Monthly Info. - From - O&amp;M - July-11 5" xfId="1277" xr:uid="{00000000-0005-0000-0000-0000FC040000}"/>
    <cellStyle name="_Monthly Info. - From - O&amp;M - July-11 5_Existing-PTRs" xfId="1278" xr:uid="{00000000-0005-0000-0000-0000FD040000}"/>
    <cellStyle name="_Monthly Info. - From - O&amp;M - July-11 5_July- 2013" xfId="1279" xr:uid="{00000000-0005-0000-0000-0000FE040000}"/>
    <cellStyle name="_Monthly Info. - From - O&amp;M - July-11 5_June-2014" xfId="1280" xr:uid="{00000000-0005-0000-0000-0000FF040000}"/>
    <cellStyle name="_Monthly Info. - From - O&amp;M - July-11 5_Nov-2013" xfId="1281" xr:uid="{00000000-0005-0000-0000-000000050000}"/>
    <cellStyle name="_Monthly Info. - From - O&amp;M - July-11 5_RS-PTRS" xfId="1282" xr:uid="{00000000-0005-0000-0000-000001050000}"/>
    <cellStyle name="_Monthly Info. - From - O&amp;M - July-11_11 KV Rural feeders 150 Amps" xfId="1283" xr:uid="{00000000-0005-0000-0000-000002050000}"/>
    <cellStyle name="_Monthly Info. - From - O&amp;M - July-11_ACD Charges" xfId="1284" xr:uid="{00000000-0005-0000-0000-000003050000}"/>
    <cellStyle name="_Monthly Info. - From - O&amp;M - July-11_ADB CIRCLE LI SCHEMES 10.09.2013" xfId="1285" xr:uid="{00000000-0005-0000-0000-000004050000}"/>
    <cellStyle name="_Monthly Info. - From - O&amp;M - July-11_ADB CIRCLE Shifting of Lines inHousing Colonies23.09.2013.xls" xfId="1286" xr:uid="{00000000-0005-0000-0000-000005050000}"/>
    <cellStyle name="_Monthly Info. - From - O&amp;M - July-11_ADB CRS Booklet 03-2013" xfId="1287" xr:uid="{00000000-0005-0000-0000-000006050000}"/>
    <cellStyle name="_Monthly Info. - From - O&amp;M - July-11_AGL Sales" xfId="1288" xr:uid="{00000000-0005-0000-0000-000007050000}"/>
    <cellStyle name="_Monthly Info. - From - O&amp;M - July-11_Arrears breakup " xfId="1289" xr:uid="{00000000-0005-0000-0000-000008050000}"/>
    <cellStyle name="_Monthly Info. - From - O&amp;M - July-11_Arrrears Morethan Rs. 10000" xfId="1290" xr:uid="{00000000-0005-0000-0000-000009050000}"/>
    <cellStyle name="_Monthly Info. - From - O&amp;M - July-11_Back billing" xfId="1291" xr:uid="{00000000-0005-0000-0000-00000A050000}"/>
    <cellStyle name="_Monthly Info. - From - O&amp;M - July-11_Cap" xfId="1292" xr:uid="{00000000-0005-0000-0000-00000B050000}"/>
    <cellStyle name="_Monthly Info. - From - O&amp;M - July-11_CAT wise D &amp; C" xfId="1293" xr:uid="{00000000-0005-0000-0000-00000C050000}"/>
    <cellStyle name="_Monthly Info. - From - O&amp;M - July-11_Check Readings" xfId="1294" xr:uid="{00000000-0005-0000-0000-00000D050000}"/>
    <cellStyle name="_Monthly Info. - From - O&amp;M - July-11_CIRCLE" xfId="1295" xr:uid="{00000000-0005-0000-0000-00000E050000}"/>
    <cellStyle name="_Monthly Info. - From - O&amp;M - July-11_CLDP List" xfId="1296" xr:uid="{00000000-0005-0000-0000-00000F050000}"/>
    <cellStyle name="_Monthly Info. - From - O&amp;M - July-11_CMD MEETING 06.11.2013 (Commercial)" xfId="1297" xr:uid="{00000000-0005-0000-0000-000010050000}"/>
    <cellStyle name="_Monthly Info. - From - O&amp;M - July-11_CMD MEETING BOOKLET INFORMATION ADB CIRCLE 23.10.2013" xfId="1298" xr:uid="{00000000-0005-0000-0000-000011050000}"/>
    <cellStyle name="_Monthly Info. - From - O&amp;M - July-11_CMD review meeting ADB Circle 16.09.2013" xfId="1299" xr:uid="{00000000-0005-0000-0000-000012050000}"/>
    <cellStyle name="_Monthly Info. - From - O&amp;M - July-11_Comparative graph data " xfId="1300" xr:uid="{00000000-0005-0000-0000-000013050000}"/>
    <cellStyle name="_Monthly Info. - From - O&amp;M - July-11_Consolidated all Govt Works 02.09.2013" xfId="1301" xr:uid="{00000000-0005-0000-0000-000014050000}"/>
    <cellStyle name="_Monthly Info. - From - O&amp;M - July-11_Cumulative" xfId="1302" xr:uid="{00000000-0005-0000-0000-000015050000}"/>
    <cellStyle name="_Monthly Info. - From - O&amp;M - July-11_Dec" xfId="1303" xr:uid="{00000000-0005-0000-0000-000016050000}"/>
    <cellStyle name="_Monthly Info. - From - O&amp;M - July-11_Demand Raised wrt adj targe " xfId="1304" xr:uid="{00000000-0005-0000-0000-000017050000}"/>
    <cellStyle name="_Monthly Info. - From - O&amp;M - July-11_Development Activies of ADB Circle 09-01-2013" xfId="1305" xr:uid="{00000000-0005-0000-0000-000018050000}"/>
    <cellStyle name="_Monthly Info. - From - O&amp;M - July-11_Development Activies of ADB Circle 09-01-2013_RM COMPLAINS UP TO 31.05.2013 OF MRT DIVISION.." xfId="1306" xr:uid="{00000000-0005-0000-0000-000019050000}"/>
    <cellStyle name="_Monthly Info. - From - O&amp;M - July-11_Division wise ABSTRACT IJP IIIrd Phase 2nd list 13.09.2013" xfId="1307" xr:uid="{00000000-0005-0000-0000-00001A050000}"/>
    <cellStyle name="_Monthly Info. - From - O&amp;M - July-11_DRC Meeting held on 08.10.2013" xfId="1308" xr:uid="{00000000-0005-0000-0000-00001B050000}"/>
    <cellStyle name="_Monthly Info. - From - O&amp;M - July-11_DTR-Fail" xfId="1309" xr:uid="{00000000-0005-0000-0000-00001C050000}"/>
    <cellStyle name="_Monthly Info. - From - O&amp;M - July-11_DTR's Energised" xfId="1310" xr:uid="{00000000-0005-0000-0000-00001D050000}"/>
    <cellStyle name="_Monthly Info. - From - O&amp;M - July-11_EHT Sales" xfId="1311" xr:uid="{00000000-0005-0000-0000-00001E050000}"/>
    <cellStyle name="_Monthly Info. - From - O&amp;M - July-11_Energy Drawal &amp; Utl" xfId="1312" xr:uid="{00000000-0005-0000-0000-00001F050000}"/>
    <cellStyle name="_Monthly Info. - From - O&amp;M - July-11_Energy Sales" xfId="1313" xr:uid="{00000000-0005-0000-0000-000020050000}"/>
    <cellStyle name="_Monthly Info. - From - O&amp;M - July-11_Exceptionals Bi-Monthly" xfId="1314" xr:uid="{00000000-0005-0000-0000-000021050000}"/>
    <cellStyle name="_Monthly Info. - From - O&amp;M - July-11_F-20(a)" xfId="1315" xr:uid="{00000000-0005-0000-0000-000022050000}"/>
    <cellStyle name="_Monthly Info. - From - O&amp;M - July-11_Feb" xfId="1316" xr:uid="{00000000-0005-0000-0000-000023050000}"/>
    <cellStyle name="_Monthly Info. - From - O&amp;M - July-11_HT Metered Sales" xfId="1317" xr:uid="{00000000-0005-0000-0000-000024050000}"/>
    <cellStyle name="_Monthly Info. - From - O&amp;M - July-11_HT Pend Abs" xfId="1318" xr:uid="{00000000-0005-0000-0000-000025050000}"/>
    <cellStyle name="_Monthly Info. - From - O&amp;M - July-11_Ident Un-au AGL" xfId="1319" xr:uid="{00000000-0005-0000-0000-000026050000}"/>
    <cellStyle name="_Monthly Info. - From - O&amp;M - July-11_IJP IIIrd Phase 2nd list 15.09.2013" xfId="1320" xr:uid="{00000000-0005-0000-0000-000027050000}"/>
    <cellStyle name="_Monthly Info. - From - O&amp;M - July-11_Input, Salses &amp; Demand" xfId="1321" xr:uid="{00000000-0005-0000-0000-000028050000}"/>
    <cellStyle name="_Monthly Info. - From - O&amp;M - July-11_Intensive Raids" xfId="1322" xr:uid="{00000000-0005-0000-0000-000029050000}"/>
    <cellStyle name="_Monthly Info. - From - O&amp;M - July-11_ITDA 320 No's LIST 21.11.2013" xfId="1323" xr:uid="{00000000-0005-0000-0000-00002A050000}"/>
    <cellStyle name="_Monthly Info. - From - O&amp;M - July-11_ITDA ABSTRACT 19.12.2013" xfId="1324" xr:uid="{00000000-0005-0000-0000-00002B050000}"/>
    <cellStyle name="_Monthly Info. - From - O&amp;M - July-11_Jan" xfId="1325" xr:uid="{00000000-0005-0000-0000-00002C050000}"/>
    <cellStyle name="_Monthly Info. - From - O&amp;M - July-11_Karimnagar" xfId="1326" xr:uid="{00000000-0005-0000-0000-00002D050000}"/>
    <cellStyle name="_Monthly Info. - From - O&amp;M - July-11_KNR feb 13" xfId="1327" xr:uid="{00000000-0005-0000-0000-00002E050000}"/>
    <cellStyle name="_Monthly Info. - From - O&amp;M - July-11_LI-schme" xfId="1328" xr:uid="{00000000-0005-0000-0000-00002F050000}"/>
    <cellStyle name="_Monthly Info. - From - O&amp;M - July-11_LT Metered Sales" xfId="1329" xr:uid="{00000000-0005-0000-0000-000030050000}"/>
    <cellStyle name="_Monthly Info. - From - O&amp;M - July-11_LV - DTR's" xfId="1330" xr:uid="{00000000-0005-0000-0000-000031050000}"/>
    <cellStyle name="_Monthly Info. - From - O&amp;M - July-11_LV - DTR's HVDS" xfId="1331" xr:uid="{00000000-0005-0000-0000-000032050000}"/>
    <cellStyle name="_Monthly Info. - From - O&amp;M - July-11_Mar" xfId="1332" xr:uid="{00000000-0005-0000-0000-000033050000}"/>
    <cellStyle name="_Monthly Info. - From - O&amp;M - July-11_MHQ's" xfId="1333" xr:uid="{00000000-0005-0000-0000-000034050000}"/>
    <cellStyle name="_Monthly Info. - From - O&amp;M - July-11_Middle Poles" xfId="1334" xr:uid="{00000000-0005-0000-0000-000035050000}"/>
    <cellStyle name="_Monthly Info. - From - O&amp;M - July-11_MRI Compatability" xfId="1335" xr:uid="{00000000-0005-0000-0000-000036050000}"/>
    <cellStyle name="_Monthly Info. - From - O&amp;M - July-11_Mtd-Agl-Sc" xfId="1336" xr:uid="{00000000-0005-0000-0000-000037050000}"/>
    <cellStyle name="_Monthly Info. - From - O&amp;M - July-11_New 5 th Prof" xfId="1337" xr:uid="{00000000-0005-0000-0000-000038050000}"/>
    <cellStyle name="_Monthly Info. - From - O&amp;M - July-11_New LD PROFORMA" xfId="1338" xr:uid="{00000000-0005-0000-0000-000039050000}"/>
    <cellStyle name="_Monthly Info. - From - O&amp;M - July-11_Non-Free-Agls" xfId="1339" xr:uid="{00000000-0005-0000-0000-00003A050000}"/>
    <cellStyle name="_Monthly Info. - From - O&amp;M - July-11_Off Detail" xfId="1340" xr:uid="{00000000-0005-0000-0000-00003B050000}"/>
    <cellStyle name="_Monthly Info. - From - O&amp;M - July-11_Over-DTR" xfId="1341" xr:uid="{00000000-0005-0000-0000-00003C050000}"/>
    <cellStyle name="_Monthly Info. - From - O&amp;M - July-11_Perf-new format" xfId="1342" xr:uid="{00000000-0005-0000-0000-00003D050000}"/>
    <cellStyle name="_Monthly Info. - From - O&amp;M - July-11_Performance sheet" xfId="1343" xr:uid="{00000000-0005-0000-0000-00003E050000}"/>
    <cellStyle name="_Monthly Info. - From - O&amp;M - July-11_Reasons for Accidents (B)" xfId="1344" xr:uid="{00000000-0005-0000-0000-00003F050000}"/>
    <cellStyle name="_Monthly Info. - From - O&amp;M - July-11_Release AGL " xfId="1345" xr:uid="{00000000-0005-0000-0000-000040050000}"/>
    <cellStyle name="_Monthly Info. - From - O&amp;M - July-11_Revenue collection " xfId="1346" xr:uid="{00000000-0005-0000-0000-000041050000}"/>
    <cellStyle name="_Monthly Info. - From - O&amp;M - July-11_Revised CMD review meeting ADB Circle June 13" xfId="1347" xr:uid="{00000000-0005-0000-0000-000042050000}"/>
    <cellStyle name="_Monthly Info. - From - O&amp;M - July-11_revised KNR Dec 2012" xfId="1348" xr:uid="{00000000-0005-0000-0000-000043050000}"/>
    <cellStyle name="_Monthly Info. - From - O&amp;M - July-11_Revised MIS Comml Nirmal 1-8-2013" xfId="1349" xr:uid="{00000000-0005-0000-0000-000044050000}"/>
    <cellStyle name="_Monthly Info. - From - O&amp;M - July-11_RR act new" xfId="1350" xr:uid="{00000000-0005-0000-0000-000045050000}"/>
    <cellStyle name="_Monthly Info. - From - O&amp;M - July-11_Sheet1" xfId="1351" xr:uid="{00000000-0005-0000-0000-000046050000}"/>
    <cellStyle name="_Monthly Info. - From - O&amp;M - July-11_Sp-Rural" xfId="1352" xr:uid="{00000000-0005-0000-0000-000047050000}"/>
    <cellStyle name="_Monthly Info. - From - O&amp;M - July-11_SP-Urban" xfId="1353" xr:uid="{00000000-0005-0000-0000-000048050000}"/>
    <cellStyle name="_Monthly Info. - From - O&amp;M - July-11_T &amp; Munpl" xfId="1354" xr:uid="{00000000-0005-0000-0000-000049050000}"/>
    <cellStyle name="_Monthly Info. - From - O&amp;M - July-11_Tatkal AGL" xfId="1355" xr:uid="{00000000-0005-0000-0000-00004A050000}"/>
    <cellStyle name="_Monthly Info. - From - O&amp;M - July-11_TECH. MIS NIRMAL 01-10-2012" xfId="1356" xr:uid="{00000000-0005-0000-0000-00004B050000}"/>
    <cellStyle name="_Monthly Info. - From - O&amp;M - July-11_TECH. MIS NIRMAL 01-10-2012_ADB CIRCLE CLDP, IJP &amp; ST Sub-Plan 06.01.2014" xfId="1357" xr:uid="{00000000-0005-0000-0000-00004C050000}"/>
    <cellStyle name="_Monthly Info. - From - O&amp;M - July-11_TECH. MIS NIRMAL 01-10-2012_ADB CIRCLE SPANDANA     (1) &amp; (2) 16.01.2014" xfId="1358" xr:uid="{00000000-0005-0000-0000-00004D050000}"/>
    <cellStyle name="_Monthly Info. - From - O&amp;M - July-11_TECH. MIS NIRMAL 01-10-2012_ADB CIRCLE weekly information 01.02.2014" xfId="1359" xr:uid="{00000000-0005-0000-0000-00004E050000}"/>
    <cellStyle name="_Monthly Info. - From - O&amp;M - July-11_TECH. MIS NIRMAL 01-10-2012_ADB CIRCLE weekly information 18.01.2014" xfId="1360" xr:uid="{00000000-0005-0000-0000-00004F050000}"/>
    <cellStyle name="_Monthly Info. - From - O&amp;M - July-11_TECH. MIS NIRMAL 01-10-2012_CIRCLE 01.02.2014" xfId="1361" xr:uid="{00000000-0005-0000-0000-000050050000}"/>
    <cellStyle name="_Monthly Info. - From - O&amp;M - July-11_TECH. MIS NIRMAL 01-10-2012_Consolidated all Govt Works 02.01.2014" xfId="1362" xr:uid="{00000000-0005-0000-0000-000051050000}"/>
    <cellStyle name="_Monthly Info. - From - O&amp;M - July-11_Top 100 services" xfId="1363" xr:uid="{00000000-0005-0000-0000-000052050000}"/>
    <cellStyle name="_Monthly Info. - From - O&amp;M - July-11_Total Metered Sales " xfId="1364" xr:uid="{00000000-0005-0000-0000-000053050000}"/>
    <cellStyle name="_Monthly Info. - From - O&amp;M - July-11_Un-Agls (3)" xfId="1365" xr:uid="{00000000-0005-0000-0000-000054050000}"/>
    <cellStyle name="_Monthly Info. - From - O&amp;M - July-11_Un-Agls (4)" xfId="1366" xr:uid="{00000000-0005-0000-0000-000055050000}"/>
    <cellStyle name="_Monthly Info. - From - O&amp;M - July-11_Work orders" xfId="1367" xr:uid="{00000000-0005-0000-0000-000056050000}"/>
    <cellStyle name="_Monthly Info. - From - O&amp;M - July-11_Zone NZB - SEPTEMBER' 12" xfId="1368" xr:uid="{00000000-0005-0000-0000-000057050000}"/>
    <cellStyle name="_new CMD_Sep-11_Discoms" xfId="1369" xr:uid="{00000000-0005-0000-0000-000058050000}"/>
    <cellStyle name="_new CMD_Sep-11_Discoms 2" xfId="1370" xr:uid="{00000000-0005-0000-0000-000059050000}"/>
    <cellStyle name="_new CMD_Sep-11_Discoms 3" xfId="1371" xr:uid="{00000000-0005-0000-0000-00005A050000}"/>
    <cellStyle name="_new CMD_Sep-11_Discoms 4" xfId="1372" xr:uid="{00000000-0005-0000-0000-00005B050000}"/>
    <cellStyle name="_new CMD_Sep-11_Discoms 5" xfId="1373" xr:uid="{00000000-0005-0000-0000-00005C050000}"/>
    <cellStyle name="_new CMD_Sep-11_Discoms 5_Existing-PTRs" xfId="1374" xr:uid="{00000000-0005-0000-0000-00005D050000}"/>
    <cellStyle name="_new CMD_Sep-11_Discoms 5_July- 2013" xfId="1375" xr:uid="{00000000-0005-0000-0000-00005E050000}"/>
    <cellStyle name="_new CMD_Sep-11_Discoms 5_June-2014" xfId="1376" xr:uid="{00000000-0005-0000-0000-00005F050000}"/>
    <cellStyle name="_new CMD_Sep-11_Discoms 5_Nov-2013" xfId="1377" xr:uid="{00000000-0005-0000-0000-000060050000}"/>
    <cellStyle name="_new CMD_Sep-11_Discoms 5_RS-PTRS" xfId="1378" xr:uid="{00000000-0005-0000-0000-000061050000}"/>
    <cellStyle name="_new CMD_Sep-11_Discoms_11 KV Rural feeders 150 Amps" xfId="1379" xr:uid="{00000000-0005-0000-0000-000062050000}"/>
    <cellStyle name="_new CMD_Sep-11_Discoms_ACD Charges" xfId="1380" xr:uid="{00000000-0005-0000-0000-000063050000}"/>
    <cellStyle name="_new CMD_Sep-11_Discoms_ADB CIRCLE LI SCHEMES 10.09.2013" xfId="1381" xr:uid="{00000000-0005-0000-0000-000064050000}"/>
    <cellStyle name="_new CMD_Sep-11_Discoms_ADB CIRCLE Shifting of Lines inHousing Colonies23.09.2013.xls" xfId="1382" xr:uid="{00000000-0005-0000-0000-000065050000}"/>
    <cellStyle name="_new CMD_Sep-11_Discoms_ADB CRS Booklet 03-2013" xfId="1383" xr:uid="{00000000-0005-0000-0000-000066050000}"/>
    <cellStyle name="_new CMD_Sep-11_Discoms_AGL Sales" xfId="1384" xr:uid="{00000000-0005-0000-0000-000067050000}"/>
    <cellStyle name="_new CMD_Sep-11_Discoms_Arrears breakup " xfId="1385" xr:uid="{00000000-0005-0000-0000-000068050000}"/>
    <cellStyle name="_new CMD_Sep-11_Discoms_Arrrears Morethan Rs. 10000" xfId="1386" xr:uid="{00000000-0005-0000-0000-000069050000}"/>
    <cellStyle name="_new CMD_Sep-11_Discoms_Back billing" xfId="1387" xr:uid="{00000000-0005-0000-0000-00006A050000}"/>
    <cellStyle name="_new CMD_Sep-11_Discoms_Cap" xfId="1388" xr:uid="{00000000-0005-0000-0000-00006B050000}"/>
    <cellStyle name="_new CMD_Sep-11_Discoms_CAT wise D &amp; C" xfId="1389" xr:uid="{00000000-0005-0000-0000-00006C050000}"/>
    <cellStyle name="_new CMD_Sep-11_Discoms_Check Readings" xfId="1390" xr:uid="{00000000-0005-0000-0000-00006D050000}"/>
    <cellStyle name="_new CMD_Sep-11_Discoms_CIRCLE" xfId="1391" xr:uid="{00000000-0005-0000-0000-00006E050000}"/>
    <cellStyle name="_new CMD_Sep-11_Discoms_CLDP List" xfId="1392" xr:uid="{00000000-0005-0000-0000-00006F050000}"/>
    <cellStyle name="_new CMD_Sep-11_Discoms_CMD MEETING 06.11.2013 (Commercial)" xfId="1393" xr:uid="{00000000-0005-0000-0000-000070050000}"/>
    <cellStyle name="_new CMD_Sep-11_Discoms_CMD MEETING BOOKLET INFORMATION ADB CIRCLE 23.10.2013" xfId="1394" xr:uid="{00000000-0005-0000-0000-000071050000}"/>
    <cellStyle name="_new CMD_Sep-11_Discoms_CMD review meeting ADB Circle 16.09.2013" xfId="1395" xr:uid="{00000000-0005-0000-0000-000072050000}"/>
    <cellStyle name="_new CMD_Sep-11_Discoms_Comparative graph data " xfId="1396" xr:uid="{00000000-0005-0000-0000-000073050000}"/>
    <cellStyle name="_new CMD_Sep-11_Discoms_Consolidated all Govt Works 02.09.2013" xfId="1397" xr:uid="{00000000-0005-0000-0000-000074050000}"/>
    <cellStyle name="_new CMD_Sep-11_Discoms_Cumulative" xfId="1398" xr:uid="{00000000-0005-0000-0000-000075050000}"/>
    <cellStyle name="_new CMD_Sep-11_Discoms_Dec" xfId="1399" xr:uid="{00000000-0005-0000-0000-000076050000}"/>
    <cellStyle name="_new CMD_Sep-11_Discoms_Demand Raised wrt adj targe " xfId="1400" xr:uid="{00000000-0005-0000-0000-000077050000}"/>
    <cellStyle name="_new CMD_Sep-11_Discoms_Development Activies of ADB Circle 09-01-2013" xfId="1401" xr:uid="{00000000-0005-0000-0000-000078050000}"/>
    <cellStyle name="_new CMD_Sep-11_Discoms_Development Activies of ADB Circle 09-01-2013_RM COMPLAINS UP TO 31.05.2013 OF MRT DIVISION.." xfId="1402" xr:uid="{00000000-0005-0000-0000-000079050000}"/>
    <cellStyle name="_new CMD_Sep-11_Discoms_Division wise ABSTRACT IJP IIIrd Phase 2nd list 13.09.2013" xfId="1403" xr:uid="{00000000-0005-0000-0000-00007A050000}"/>
    <cellStyle name="_new CMD_Sep-11_Discoms_DRC Meeting held on 08.10.2013" xfId="1404" xr:uid="{00000000-0005-0000-0000-00007B050000}"/>
    <cellStyle name="_new CMD_Sep-11_Discoms_DTR-Fail" xfId="1405" xr:uid="{00000000-0005-0000-0000-00007C050000}"/>
    <cellStyle name="_new CMD_Sep-11_Discoms_DTR's Energised" xfId="1406" xr:uid="{00000000-0005-0000-0000-00007D050000}"/>
    <cellStyle name="_new CMD_Sep-11_Discoms_EHT Sales" xfId="1407" xr:uid="{00000000-0005-0000-0000-00007E050000}"/>
    <cellStyle name="_new CMD_Sep-11_Discoms_Energy Drawal &amp; Utl" xfId="1408" xr:uid="{00000000-0005-0000-0000-00007F050000}"/>
    <cellStyle name="_new CMD_Sep-11_Discoms_Energy Sales" xfId="1409" xr:uid="{00000000-0005-0000-0000-000080050000}"/>
    <cellStyle name="_new CMD_Sep-11_Discoms_Exceptionals Bi-Monthly" xfId="1410" xr:uid="{00000000-0005-0000-0000-000081050000}"/>
    <cellStyle name="_new CMD_Sep-11_Discoms_F-20(a)" xfId="1411" xr:uid="{00000000-0005-0000-0000-000082050000}"/>
    <cellStyle name="_new CMD_Sep-11_Discoms_Feb" xfId="1412" xr:uid="{00000000-0005-0000-0000-000083050000}"/>
    <cellStyle name="_new CMD_Sep-11_Discoms_HT Metered Sales" xfId="1413" xr:uid="{00000000-0005-0000-0000-000084050000}"/>
    <cellStyle name="_new CMD_Sep-11_Discoms_HT Pend Abs" xfId="1414" xr:uid="{00000000-0005-0000-0000-000085050000}"/>
    <cellStyle name="_new CMD_Sep-11_Discoms_Ident Un-au AGL" xfId="1415" xr:uid="{00000000-0005-0000-0000-000086050000}"/>
    <cellStyle name="_new CMD_Sep-11_Discoms_IJP IIIrd Phase 2nd list 15.09.2013" xfId="1416" xr:uid="{00000000-0005-0000-0000-000087050000}"/>
    <cellStyle name="_new CMD_Sep-11_Discoms_Input, Salses &amp; Demand" xfId="1417" xr:uid="{00000000-0005-0000-0000-000088050000}"/>
    <cellStyle name="_new CMD_Sep-11_Discoms_Intensive Raids" xfId="1418" xr:uid="{00000000-0005-0000-0000-000089050000}"/>
    <cellStyle name="_new CMD_Sep-11_Discoms_ITDA 320 No's LIST 21.11.2013" xfId="1419" xr:uid="{00000000-0005-0000-0000-00008A050000}"/>
    <cellStyle name="_new CMD_Sep-11_Discoms_ITDA ABSTRACT 19.12.2013" xfId="1420" xr:uid="{00000000-0005-0000-0000-00008B050000}"/>
    <cellStyle name="_new CMD_Sep-11_Discoms_Jan" xfId="1421" xr:uid="{00000000-0005-0000-0000-00008C050000}"/>
    <cellStyle name="_new CMD_Sep-11_Discoms_Karimnagar" xfId="1422" xr:uid="{00000000-0005-0000-0000-00008D050000}"/>
    <cellStyle name="_new CMD_Sep-11_Discoms_KNR feb 13" xfId="1423" xr:uid="{00000000-0005-0000-0000-00008E050000}"/>
    <cellStyle name="_new CMD_Sep-11_Discoms_LI-schme" xfId="1424" xr:uid="{00000000-0005-0000-0000-00008F050000}"/>
    <cellStyle name="_new CMD_Sep-11_Discoms_LT Metered Sales" xfId="1425" xr:uid="{00000000-0005-0000-0000-000090050000}"/>
    <cellStyle name="_new CMD_Sep-11_Discoms_LV - DTR's" xfId="1426" xr:uid="{00000000-0005-0000-0000-000091050000}"/>
    <cellStyle name="_new CMD_Sep-11_Discoms_LV - DTR's HVDS" xfId="1427" xr:uid="{00000000-0005-0000-0000-000092050000}"/>
    <cellStyle name="_new CMD_Sep-11_Discoms_Mar" xfId="1428" xr:uid="{00000000-0005-0000-0000-000093050000}"/>
    <cellStyle name="_new CMD_Sep-11_Discoms_MHQ's" xfId="1429" xr:uid="{00000000-0005-0000-0000-000094050000}"/>
    <cellStyle name="_new CMD_Sep-11_Discoms_Middle Poles" xfId="1430" xr:uid="{00000000-0005-0000-0000-000095050000}"/>
    <cellStyle name="_new CMD_Sep-11_Discoms_MRI Compatability" xfId="1431" xr:uid="{00000000-0005-0000-0000-000096050000}"/>
    <cellStyle name="_new CMD_Sep-11_Discoms_Mtd-Agl-Sc" xfId="1432" xr:uid="{00000000-0005-0000-0000-000097050000}"/>
    <cellStyle name="_new CMD_Sep-11_Discoms_New 5 th Prof" xfId="1433" xr:uid="{00000000-0005-0000-0000-000098050000}"/>
    <cellStyle name="_new CMD_Sep-11_Discoms_New LD PROFORMA" xfId="1434" xr:uid="{00000000-0005-0000-0000-000099050000}"/>
    <cellStyle name="_new CMD_Sep-11_Discoms_Non-Free-Agls" xfId="1435" xr:uid="{00000000-0005-0000-0000-00009A050000}"/>
    <cellStyle name="_new CMD_Sep-11_Discoms_Off Detail" xfId="1436" xr:uid="{00000000-0005-0000-0000-00009B050000}"/>
    <cellStyle name="_new CMD_Sep-11_Discoms_Over-DTR" xfId="1437" xr:uid="{00000000-0005-0000-0000-00009C050000}"/>
    <cellStyle name="_new CMD_Sep-11_Discoms_Perf-new format" xfId="1438" xr:uid="{00000000-0005-0000-0000-00009D050000}"/>
    <cellStyle name="_new CMD_Sep-11_Discoms_Performance sheet" xfId="1439" xr:uid="{00000000-0005-0000-0000-00009E050000}"/>
    <cellStyle name="_new CMD_Sep-11_Discoms_Reasons for Accidents (B)" xfId="1440" xr:uid="{00000000-0005-0000-0000-00009F050000}"/>
    <cellStyle name="_new CMD_Sep-11_Discoms_Release AGL " xfId="1441" xr:uid="{00000000-0005-0000-0000-0000A0050000}"/>
    <cellStyle name="_new CMD_Sep-11_Discoms_Revenue collection " xfId="1442" xr:uid="{00000000-0005-0000-0000-0000A1050000}"/>
    <cellStyle name="_new CMD_Sep-11_Discoms_Revised CMD review meeting ADB Circle June 13" xfId="1443" xr:uid="{00000000-0005-0000-0000-0000A2050000}"/>
    <cellStyle name="_new CMD_Sep-11_Discoms_revised KNR Dec 2012" xfId="1444" xr:uid="{00000000-0005-0000-0000-0000A3050000}"/>
    <cellStyle name="_new CMD_Sep-11_Discoms_Revised MIS Comml Nirmal 1-8-2013" xfId="1445" xr:uid="{00000000-0005-0000-0000-0000A4050000}"/>
    <cellStyle name="_new CMD_Sep-11_Discoms_RR act new" xfId="1446" xr:uid="{00000000-0005-0000-0000-0000A5050000}"/>
    <cellStyle name="_new CMD_Sep-11_Discoms_Sheet1" xfId="1447" xr:uid="{00000000-0005-0000-0000-0000A6050000}"/>
    <cellStyle name="_new CMD_Sep-11_Discoms_Sp-Rural" xfId="1448" xr:uid="{00000000-0005-0000-0000-0000A7050000}"/>
    <cellStyle name="_new CMD_Sep-11_Discoms_SP-Urban" xfId="1449" xr:uid="{00000000-0005-0000-0000-0000A8050000}"/>
    <cellStyle name="_new CMD_Sep-11_Discoms_T &amp; Munpl" xfId="1450" xr:uid="{00000000-0005-0000-0000-0000A9050000}"/>
    <cellStyle name="_new CMD_Sep-11_Discoms_Tatkal AGL" xfId="1451" xr:uid="{00000000-0005-0000-0000-0000AA050000}"/>
    <cellStyle name="_new CMD_Sep-11_Discoms_TECH. MIS NIRMAL 01-10-2012" xfId="1452" xr:uid="{00000000-0005-0000-0000-0000AB050000}"/>
    <cellStyle name="_new CMD_Sep-11_Discoms_TECH. MIS NIRMAL 01-10-2012_ADB CIRCLE CLDP, IJP &amp; ST Sub-Plan 06.01.2014" xfId="1453" xr:uid="{00000000-0005-0000-0000-0000AC050000}"/>
    <cellStyle name="_new CMD_Sep-11_Discoms_TECH. MIS NIRMAL 01-10-2012_ADB CIRCLE SPANDANA     (1) &amp; (2) 16.01.2014" xfId="1454" xr:uid="{00000000-0005-0000-0000-0000AD050000}"/>
    <cellStyle name="_new CMD_Sep-11_Discoms_TECH. MIS NIRMAL 01-10-2012_ADB CIRCLE weekly information 01.02.2014" xfId="1455" xr:uid="{00000000-0005-0000-0000-0000AE050000}"/>
    <cellStyle name="_new CMD_Sep-11_Discoms_TECH. MIS NIRMAL 01-10-2012_ADB CIRCLE weekly information 18.01.2014" xfId="1456" xr:uid="{00000000-0005-0000-0000-0000AF050000}"/>
    <cellStyle name="_new CMD_Sep-11_Discoms_TECH. MIS NIRMAL 01-10-2012_CIRCLE 01.02.2014" xfId="1457" xr:uid="{00000000-0005-0000-0000-0000B0050000}"/>
    <cellStyle name="_new CMD_Sep-11_Discoms_TECH. MIS NIRMAL 01-10-2012_Consolidated all Govt Works 02.01.2014" xfId="1458" xr:uid="{00000000-0005-0000-0000-0000B1050000}"/>
    <cellStyle name="_new CMD_Sep-11_Discoms_Top 100 services" xfId="1459" xr:uid="{00000000-0005-0000-0000-0000B2050000}"/>
    <cellStyle name="_new CMD_Sep-11_Discoms_Total Metered Sales " xfId="1460" xr:uid="{00000000-0005-0000-0000-0000B3050000}"/>
    <cellStyle name="_new CMD_Sep-11_Discoms_Un-Agls (3)" xfId="1461" xr:uid="{00000000-0005-0000-0000-0000B4050000}"/>
    <cellStyle name="_new CMD_Sep-11_Discoms_Un-Agls (4)" xfId="1462" xr:uid="{00000000-0005-0000-0000-0000B5050000}"/>
    <cellStyle name="_new CMD_Sep-11_Discoms_Work orders" xfId="1463" xr:uid="{00000000-0005-0000-0000-0000B6050000}"/>
    <cellStyle name="_new CMD_Sep-11_Discoms_Zone NZB - SEPTEMBER' 12" xfId="1464" xr:uid="{00000000-0005-0000-0000-0000B7050000}"/>
    <cellStyle name="_New Microsoft Excel Worksheet-1" xfId="1465" xr:uid="{00000000-0005-0000-0000-0000B8050000}"/>
    <cellStyle name="_Pending Indl Bulk loads for CMDs review" xfId="1466" xr:uid="{00000000-0005-0000-0000-0000B9050000}"/>
    <cellStyle name="_PENDING%20AGL%20APPLICATIONS%20as%20on%2025-08-10(1)" xfId="1467" xr:uid="{00000000-0005-0000-0000-0000BA050000}"/>
    <cellStyle name="_PF_Modelling_KPMG v3.0" xfId="1468" xr:uid="{00000000-0005-0000-0000-0000BB050000}"/>
    <cellStyle name="_PF_Modelling_KPMG v3.0 2" xfId="1469" xr:uid="{00000000-0005-0000-0000-0000BC050000}"/>
    <cellStyle name="_PF_Modelling_KPMG v3.0 3" xfId="1470" xr:uid="{00000000-0005-0000-0000-0000BD050000}"/>
    <cellStyle name="_PF_Modelling_KPMG v3.0 4" xfId="1471" xr:uid="{00000000-0005-0000-0000-0000BE050000}"/>
    <cellStyle name="_PF_Modelling_KPMG v3.0 5" xfId="1472" xr:uid="{00000000-0005-0000-0000-0000BF050000}"/>
    <cellStyle name="_PF_Modelling_KPMG v3.0_Network daily data" xfId="1473" xr:uid="{00000000-0005-0000-0000-0000C0050000}"/>
    <cellStyle name="_PF_Modelling_KPMG v3.0_Network daily data_CMD information" xfId="1474" xr:uid="{00000000-0005-0000-0000-0000C1050000}"/>
    <cellStyle name="_PF_Modelling_KPMG v3.0_Network daily data_CMD information_spmsheds" xfId="1475" xr:uid="{00000000-0005-0000-0000-0000C2050000}"/>
    <cellStyle name="_PF_Modelling_KPMG v3.0_Network daily data_spmsheds" xfId="1476" xr:uid="{00000000-0005-0000-0000-0000C3050000}"/>
    <cellStyle name="_PF_Modelling_KPMG v3.0_R APDRP" xfId="1477" xr:uid="{00000000-0005-0000-0000-0000C4050000}"/>
    <cellStyle name="_PF_Modelling_KPMG v3.0_R APDRP_CMD information" xfId="1478" xr:uid="{00000000-0005-0000-0000-0000C5050000}"/>
    <cellStyle name="_PF_Modelling_KPMG v3.0_R APDRP_CMD information_spmsheds" xfId="1479" xr:uid="{00000000-0005-0000-0000-0000C6050000}"/>
    <cellStyle name="_PF_Modelling_KPMG v3.0_R APDRP_spmsheds" xfId="1480" xr:uid="{00000000-0005-0000-0000-0000C7050000}"/>
    <cellStyle name="_Pgs10 (07Jul)org" xfId="1481" xr:uid="{00000000-0005-0000-0000-0000C8050000}"/>
    <cellStyle name="_Priority%20list%20of%20agls(1)" xfId="1482" xr:uid="{00000000-0005-0000-0000-0000C9050000}"/>
    <cellStyle name="_Progress of pumpsets and new scheme" xfId="1483" xr:uid="{00000000-0005-0000-0000-0000CA050000}"/>
    <cellStyle name="_projects 2012 Booklet Feb" xfId="1484" xr:uid="{00000000-0005-0000-0000-0000CB050000}"/>
    <cellStyle name="_REC10" xfId="1485" xr:uid="{00000000-0005-0000-0000-0000CC050000}"/>
    <cellStyle name="_REC10 2" xfId="1486" xr:uid="{00000000-0005-0000-0000-0000CD050000}"/>
    <cellStyle name="_REC10 2_CMD MEETING ON 06.09.13" xfId="1487" xr:uid="{00000000-0005-0000-0000-0000CE050000}"/>
    <cellStyle name="_REC10 3" xfId="1488" xr:uid="{00000000-0005-0000-0000-0000CF050000}"/>
    <cellStyle name="_REC10 4" xfId="1489" xr:uid="{00000000-0005-0000-0000-0000D0050000}"/>
    <cellStyle name="_REC10 5" xfId="1490" xr:uid="{00000000-0005-0000-0000-0000D1050000}"/>
    <cellStyle name="_REC10 5_Existing-PTRs" xfId="1491" xr:uid="{00000000-0005-0000-0000-0000D2050000}"/>
    <cellStyle name="_REC10 5_July- 2013" xfId="1492" xr:uid="{00000000-0005-0000-0000-0000D3050000}"/>
    <cellStyle name="_REC10 5_June-2014" xfId="1493" xr:uid="{00000000-0005-0000-0000-0000D4050000}"/>
    <cellStyle name="_REC10 5_Nov-2013" xfId="1494" xr:uid="{00000000-0005-0000-0000-0000D5050000}"/>
    <cellStyle name="_REC10 5_RS-PTRS" xfId="1495" xr:uid="{00000000-0005-0000-0000-0000D6050000}"/>
    <cellStyle name="_REC10_11 KV Rural feeders 150 Amps" xfId="1496" xr:uid="{00000000-0005-0000-0000-0000D7050000}"/>
    <cellStyle name="_REC10_ACD Charges" xfId="1497" xr:uid="{00000000-0005-0000-0000-0000D8050000}"/>
    <cellStyle name="_REC10_ADB CIRCLE LI SCHEMES 10.09.2013" xfId="1498" xr:uid="{00000000-0005-0000-0000-0000D9050000}"/>
    <cellStyle name="_REC10_ADB CIRCLE Shifting of Lines inHousing Colonies23.09.2013.xls" xfId="1499" xr:uid="{00000000-0005-0000-0000-0000DA050000}"/>
    <cellStyle name="_REC10_ADB CRS Booklet 03-2013" xfId="1500" xr:uid="{00000000-0005-0000-0000-0000DB050000}"/>
    <cellStyle name="_REC10_AGL Sales" xfId="1501" xr:uid="{00000000-0005-0000-0000-0000DC050000}"/>
    <cellStyle name="_REC10_Arrears breakup " xfId="1502" xr:uid="{00000000-0005-0000-0000-0000DD050000}"/>
    <cellStyle name="_REC10_Arrrears Morethan Rs. 10000" xfId="1503" xr:uid="{00000000-0005-0000-0000-0000DE050000}"/>
    <cellStyle name="_REC10_Back billing" xfId="1504" xr:uid="{00000000-0005-0000-0000-0000DF050000}"/>
    <cellStyle name="_REC10_BOOKLET-JULY-2013._20130806151007.049_X" xfId="1505" xr:uid="{00000000-0005-0000-0000-0000E0050000}"/>
    <cellStyle name="_REC10_Cap" xfId="1506" xr:uid="{00000000-0005-0000-0000-0000E1050000}"/>
    <cellStyle name="_REC10_CAT wise D &amp; C" xfId="1507" xr:uid="{00000000-0005-0000-0000-0000E2050000}"/>
    <cellStyle name="_REC10_Check Readings" xfId="1508" xr:uid="{00000000-0005-0000-0000-0000E3050000}"/>
    <cellStyle name="_REC10_CIRCLE" xfId="1509" xr:uid="{00000000-0005-0000-0000-0000E4050000}"/>
    <cellStyle name="_REC10_CLDP List" xfId="1510" xr:uid="{00000000-0005-0000-0000-0000E5050000}"/>
    <cellStyle name="_REC10_CMD MEETING 06.11.2013 (Commercial)" xfId="1511" xr:uid="{00000000-0005-0000-0000-0000E6050000}"/>
    <cellStyle name="_REC10_CMD MEETING BOOKLET INFORMATION ADB CIRCLE 23.10.2013" xfId="1512" xr:uid="{00000000-0005-0000-0000-0000E7050000}"/>
    <cellStyle name="_REC10_CMD MEETING ON 06.09.13" xfId="1513" xr:uid="{00000000-0005-0000-0000-0000E8050000}"/>
    <cellStyle name="_REC10_CMD review meeting ADB Circle 16.09.2013" xfId="1514" xr:uid="{00000000-0005-0000-0000-0000E9050000}"/>
    <cellStyle name="_REC10_COMMERCIAL &amp; CONSTRUCTION 19.06.2013" xfId="1515" xr:uid="{00000000-0005-0000-0000-0000EA050000}"/>
    <cellStyle name="_REC10_Comparative graph data " xfId="1516" xr:uid="{00000000-0005-0000-0000-0000EB050000}"/>
    <cellStyle name="_REC10_Consolidated all Govt Works 02.09.2013" xfId="1517" xr:uid="{00000000-0005-0000-0000-0000EC050000}"/>
    <cellStyle name="_REC10_Copy of ADBCIRCLESTSub-Plan14.03.2014_20140315054830.585_X" xfId="1518" xr:uid="{00000000-0005-0000-0000-0000ED050000}"/>
    <cellStyle name="_REC10_Copy of AE-Comml-ADB_20131105122648.394_X" xfId="1519" xr:uid="{00000000-0005-0000-0000-0000EE050000}"/>
    <cellStyle name="_REC10_Cumulative" xfId="1520" xr:uid="{00000000-0005-0000-0000-0000EF050000}"/>
    <cellStyle name="_REC10_Dec" xfId="1521" xr:uid="{00000000-0005-0000-0000-0000F0050000}"/>
    <cellStyle name="_REC10_Demand Raised wrt adj targe " xfId="1522" xr:uid="{00000000-0005-0000-0000-0000F1050000}"/>
    <cellStyle name="_REC10_Development Activies of ADB Circle 09-01-2013" xfId="1523" xr:uid="{00000000-0005-0000-0000-0000F2050000}"/>
    <cellStyle name="_REC10_Development Activies of ADB Circle 09-01-2013_RM COMPLAINS UP TO 31.05.2013 OF MRT DIVISION.." xfId="1524" xr:uid="{00000000-0005-0000-0000-0000F3050000}"/>
    <cellStyle name="_REC10_Division wise ABSTRACT IJP IIIrd Phase 2nd list 13.09.2013" xfId="1525" xr:uid="{00000000-0005-0000-0000-0000F4050000}"/>
    <cellStyle name="_REC10_DRC Meeting held on 08.10.2013" xfId="1526" xr:uid="{00000000-0005-0000-0000-0000F5050000}"/>
    <cellStyle name="_REC10_DTR-Fail" xfId="1527" xr:uid="{00000000-0005-0000-0000-0000F6050000}"/>
    <cellStyle name="_REC10_DTR's Energised" xfId="1528" xr:uid="{00000000-0005-0000-0000-0000F7050000}"/>
    <cellStyle name="_REC10_EHT Sales" xfId="1529" xr:uid="{00000000-0005-0000-0000-0000F8050000}"/>
    <cellStyle name="_REC10_Energy Drawal &amp; Utl" xfId="1530" xr:uid="{00000000-0005-0000-0000-0000F9050000}"/>
    <cellStyle name="_REC10_Energy Sales" xfId="1531" xr:uid="{00000000-0005-0000-0000-0000FA050000}"/>
    <cellStyle name="_REC10_Exceptionals Bi-Monthly" xfId="1532" xr:uid="{00000000-0005-0000-0000-0000FB050000}"/>
    <cellStyle name="_REC10_F-20(a)" xfId="1533" xr:uid="{00000000-0005-0000-0000-0000FC050000}"/>
    <cellStyle name="_REC10_Feb" xfId="1534" xr:uid="{00000000-0005-0000-0000-0000FD050000}"/>
    <cellStyle name="_REC10_HT Metered Sales" xfId="1535" xr:uid="{00000000-0005-0000-0000-0000FE050000}"/>
    <cellStyle name="_REC10_HT Pend Abs" xfId="1536" xr:uid="{00000000-0005-0000-0000-0000FF050000}"/>
    <cellStyle name="_REC10_Ident Un-au AGL" xfId="1537" xr:uid="{00000000-0005-0000-0000-000000060000}"/>
    <cellStyle name="_REC10_IJP IIIrd Phase 2nd list 15.09.2013" xfId="1538" xr:uid="{00000000-0005-0000-0000-000001060000}"/>
    <cellStyle name="_REC10_Input, Salses &amp; Demand" xfId="1539" xr:uid="{00000000-0005-0000-0000-000002060000}"/>
    <cellStyle name="_REC10_Intensive Raids" xfId="1540" xr:uid="{00000000-0005-0000-0000-000003060000}"/>
    <cellStyle name="_REC10_ITDA 320 No's LIST 21.11.2013" xfId="1541" xr:uid="{00000000-0005-0000-0000-000004060000}"/>
    <cellStyle name="_REC10_ITDA ABSTRACT 19.12.2013" xfId="1542" xr:uid="{00000000-0005-0000-0000-000005060000}"/>
    <cellStyle name="_REC10_Jan" xfId="1543" xr:uid="{00000000-0005-0000-0000-000006060000}"/>
    <cellStyle name="_REC10_Karimnagar" xfId="1544" xr:uid="{00000000-0005-0000-0000-000007060000}"/>
    <cellStyle name="_REC10_KNR feb 13" xfId="1545" xr:uid="{00000000-0005-0000-0000-000008060000}"/>
    <cellStyle name="_REC10_LI-schme" xfId="1546" xr:uid="{00000000-0005-0000-0000-000009060000}"/>
    <cellStyle name="_REC10_LT Metered Sales" xfId="1547" xr:uid="{00000000-0005-0000-0000-00000A060000}"/>
    <cellStyle name="_REC10_LV - DTR's" xfId="1548" xr:uid="{00000000-0005-0000-0000-00000B060000}"/>
    <cellStyle name="_REC10_LV - DTR's HVDS" xfId="1549" xr:uid="{00000000-0005-0000-0000-00000C060000}"/>
    <cellStyle name="_REC10_Mar" xfId="1550" xr:uid="{00000000-0005-0000-0000-00000D060000}"/>
    <cellStyle name="_REC10_MHQ's" xfId="1551" xr:uid="{00000000-0005-0000-0000-00000E060000}"/>
    <cellStyle name="_REC10_Middle Poles" xfId="1552" xr:uid="{00000000-0005-0000-0000-00000F060000}"/>
    <cellStyle name="_REC10_MRI Compatability" xfId="1553" xr:uid="{00000000-0005-0000-0000-000010060000}"/>
    <cellStyle name="_REC10_Mtd-Agl-Sc" xfId="1554" xr:uid="{00000000-0005-0000-0000-000011060000}"/>
    <cellStyle name="_REC10_New 5 th Prof" xfId="1555" xr:uid="{00000000-0005-0000-0000-000012060000}"/>
    <cellStyle name="_REC10_New LD PROFORMA" xfId="1556" xr:uid="{00000000-0005-0000-0000-000013060000}"/>
    <cellStyle name="_REC10_Non-Free-Agls" xfId="1557" xr:uid="{00000000-0005-0000-0000-000014060000}"/>
    <cellStyle name="_REC10_NPDCL Abstract" xfId="1558" xr:uid="{00000000-0005-0000-0000-000015060000}"/>
    <cellStyle name="_REC10_Off Detail" xfId="1559" xr:uid="{00000000-0005-0000-0000-000016060000}"/>
    <cellStyle name="_REC10_Over-DTR" xfId="1560" xr:uid="{00000000-0005-0000-0000-000017060000}"/>
    <cellStyle name="_REC10_Perf-new format" xfId="1561" xr:uid="{00000000-0005-0000-0000-000018060000}"/>
    <cellStyle name="_REC10_Performance sheet" xfId="1562" xr:uid="{00000000-0005-0000-0000-000019060000}"/>
    <cellStyle name="_REC10_Reasons for Accidents (B)" xfId="1563" xr:uid="{00000000-0005-0000-0000-00001A060000}"/>
    <cellStyle name="_REC10_Release AGL " xfId="1564" xr:uid="{00000000-0005-0000-0000-00001B060000}"/>
    <cellStyle name="_REC10_Revenue collection " xfId="1565" xr:uid="{00000000-0005-0000-0000-00001C060000}"/>
    <cellStyle name="_REC10_Revised CMD review meeting ADB Circle June 13" xfId="1566" xr:uid="{00000000-0005-0000-0000-00001D060000}"/>
    <cellStyle name="_REC10_revised KNR Dec 2012" xfId="1567" xr:uid="{00000000-0005-0000-0000-00001E060000}"/>
    <cellStyle name="_REC10_Revised MIS Comml Nirmal 1-8-2013" xfId="1568" xr:uid="{00000000-0005-0000-0000-00001F060000}"/>
    <cellStyle name="_REC10_RR act new" xfId="1569" xr:uid="{00000000-0005-0000-0000-000020060000}"/>
    <cellStyle name="_REC10_Sheet1" xfId="1570" xr:uid="{00000000-0005-0000-0000-000021060000}"/>
    <cellStyle name="_REC10_Sp-Rural" xfId="1571" xr:uid="{00000000-0005-0000-0000-000022060000}"/>
    <cellStyle name="_REC10_SP-Urban" xfId="1572" xr:uid="{00000000-0005-0000-0000-000023060000}"/>
    <cellStyle name="_REC10_T &amp; Munpl" xfId="1573" xr:uid="{00000000-0005-0000-0000-000024060000}"/>
    <cellStyle name="_REC10_Tatkal AGL" xfId="1574" xr:uid="{00000000-0005-0000-0000-000025060000}"/>
    <cellStyle name="_REC10_TECH. MIS NIRMAL 01-10-2012" xfId="1575" xr:uid="{00000000-0005-0000-0000-000026060000}"/>
    <cellStyle name="_REC10_TECH. MIS NIRMAL 01-10-2012_ADB CIRCLE CLDP, IJP &amp; ST Sub-Plan 06.01.2014" xfId="1576" xr:uid="{00000000-0005-0000-0000-000027060000}"/>
    <cellStyle name="_REC10_TECH. MIS NIRMAL 01-10-2012_ADB CIRCLE SPANDANA     (1) &amp; (2) 16.01.2014" xfId="1577" xr:uid="{00000000-0005-0000-0000-000028060000}"/>
    <cellStyle name="_REC10_TECH. MIS NIRMAL 01-10-2012_ADB CIRCLE weekly information 01.02.2014" xfId="1578" xr:uid="{00000000-0005-0000-0000-000029060000}"/>
    <cellStyle name="_REC10_TECH. MIS NIRMAL 01-10-2012_ADB CIRCLE weekly information 18.01.2014" xfId="1579" xr:uid="{00000000-0005-0000-0000-00002A060000}"/>
    <cellStyle name="_REC10_TECH. MIS NIRMAL 01-10-2012_CIRCLE 01.02.2014" xfId="1580" xr:uid="{00000000-0005-0000-0000-00002B060000}"/>
    <cellStyle name="_REC10_TECH. MIS NIRMAL 01-10-2012_Consolidated all Govt Works 02.01.2014" xfId="1581" xr:uid="{00000000-0005-0000-0000-00002C060000}"/>
    <cellStyle name="_REC10_Top 100 services" xfId="1582" xr:uid="{00000000-0005-0000-0000-00002D060000}"/>
    <cellStyle name="_REC10_Total Metered Sales " xfId="1583" xr:uid="{00000000-0005-0000-0000-00002E060000}"/>
    <cellStyle name="_REC10_Un-Agls (3)" xfId="1584" xr:uid="{00000000-0005-0000-0000-00002F060000}"/>
    <cellStyle name="_REC10_Un-Agls (4)" xfId="1585" xr:uid="{00000000-0005-0000-0000-000030060000}"/>
    <cellStyle name="_REC10_Verified Part-A Go-Live status of MDAS GIS 26th Dec(1)" xfId="1586" xr:uid="{00000000-0005-0000-0000-000031060000}"/>
    <cellStyle name="_REC10_WGL-Comml" xfId="1587" xr:uid="{00000000-0005-0000-0000-000032060000}"/>
    <cellStyle name="_REC10_Work orders" xfId="1588" xr:uid="{00000000-0005-0000-0000-000033060000}"/>
    <cellStyle name="_REC10_Zone NZB - SEPTEMBER' 12" xfId="1589" xr:uid="{00000000-0005-0000-0000-000034060000}"/>
    <cellStyle name="_Reliance Estimates status as on 07(1).02.09 NDD" xfId="1590" xr:uid="{00000000-0005-0000-0000-000035060000}"/>
    <cellStyle name="_Reliance Estimates status ELURU 07-02-09" xfId="1591" xr:uid="{00000000-0005-0000-0000-000036060000}"/>
    <cellStyle name="_Reliance Net Meeting" xfId="1592" xr:uid="{00000000-0005-0000-0000-000037060000}"/>
    <cellStyle name="_Reliance towers list -RJY CO 22(1).02.09" xfId="1593" xr:uid="{00000000-0005-0000-0000-000038060000}"/>
    <cellStyle name="_Reliance Towers Phase Wise amp Progress as on 08(1).03.09" xfId="1594" xr:uid="{00000000-0005-0000-0000-000039060000}"/>
    <cellStyle name="_Reliance Towers Phase Wise Progres amp as on 15(1).03.09" xfId="1595" xr:uid="{00000000-0005-0000-0000-00003A060000}"/>
    <cellStyle name="_Reliance Towers Phase Wise Progress AMP as on 05(1).04.09" xfId="1596" xr:uid="{00000000-0005-0000-0000-00003B060000}"/>
    <cellStyle name="_Reliance Towers Phase Wise Progress as on 28(1).03.09 AMP" xfId="1597" xr:uid="{00000000-0005-0000-0000-00003C060000}"/>
    <cellStyle name="_Reliance Towers Progress amp as on 28(1).02.09" xfId="1598" xr:uid="{00000000-0005-0000-0000-00003D060000}"/>
    <cellStyle name="_Requirement of XLPE Cables" xfId="1599" xr:uid="{00000000-0005-0000-0000-00003E060000}"/>
    <cellStyle name="_RGGVY NOV - APCC" xfId="1600" xr:uid="{00000000-0005-0000-0000-00003F060000}"/>
    <cellStyle name="_RGGVY NOV - APCC_11 KV &amp; NH-5 Crossings as on 09(1).02.11 OF SKL Circle" xfId="1601" xr:uid="{00000000-0005-0000-0000-000040060000}"/>
    <cellStyle name="_RGGVY NOV - APCC_11 KV &amp; NH-5 Crossings as on 09(1).02.11 OF SKL Circle_RGGVY Information of sklm circle as on 10.09" xfId="1602" xr:uid="{00000000-0005-0000-0000-000041060000}"/>
    <cellStyle name="_RGGVY NOV - APCC_11 KV &amp; NH-5 Crossings as on 09(1).02.11 OF SKL Circle_rggvy on 10.9.11" xfId="1603" xr:uid="{00000000-0005-0000-0000-000042060000}"/>
    <cellStyle name="_RGGVY NOV - APCC_1234" xfId="1604" xr:uid="{00000000-0005-0000-0000-000043060000}"/>
    <cellStyle name="_RGGVY NOV - APCC_1234_RGGVY Information of sklm circle as on 10.09" xfId="1605" xr:uid="{00000000-0005-0000-0000-000044060000}"/>
    <cellStyle name="_RGGVY NOV - APCC_1234_rggvy on 10.9.11" xfId="1606" xr:uid="{00000000-0005-0000-0000-000045060000}"/>
    <cellStyle name="_RGGVY NOV - APCC_AGL  3 Formats CIRCLE 02.05.11" xfId="1607" xr:uid="{00000000-0005-0000-0000-000046060000}"/>
    <cellStyle name="_RGGVY NOV - APCC_AGL  3 Formats CIRCLE 02.05.11_AGL 3 formats" xfId="1608" xr:uid="{00000000-0005-0000-0000-000047060000}"/>
    <cellStyle name="_RGGVY NOV - APCC_AGL  3 Formats CIRCLE 02.05.11_AGL 3 formats OC VZM. 09.09.11" xfId="1609" xr:uid="{00000000-0005-0000-0000-000048060000}"/>
    <cellStyle name="_RGGVY NOV - APCC_AGL  3 Formats CIRCLE 02.05.11_AGL 3 formats VZM Circle 31.10.11(MAIL)" xfId="1610" xr:uid="{00000000-0005-0000-0000-000049060000}"/>
    <cellStyle name="_RGGVY NOV - APCC_AGL  3 Formats CIRCLE 02.05.11_AGL ABS CIRCLE 08.07.11" xfId="1611" xr:uid="{00000000-0005-0000-0000-00004A060000}"/>
    <cellStyle name="_RGGVY NOV - APCC_AGL  3 Formats CIRCLE 02.05.11_AGL ABS CIRCLE 08.07.11_AGL 3 formats OC VZM. 09.09.11" xfId="1612" xr:uid="{00000000-0005-0000-0000-00004B060000}"/>
    <cellStyle name="_RGGVY NOV - APCC_AGL  3 Formats CIRCLE 02.05.11_AGL ABS CIRCLE 08.07.11_Agl Div. wise  as on 08.09.11" xfId="1613" xr:uid="{00000000-0005-0000-0000-00004C060000}"/>
    <cellStyle name="_RGGVY NOV - APCC_AGL  3 Formats CIRCLE 02.05.11_AGL ABS CIRCLE 08.07.11_Agl Div. wise  as on 08.09.11_AGL 01.11.11 (Details)" xfId="1614" xr:uid="{00000000-0005-0000-0000-00004D060000}"/>
    <cellStyle name="_RGGVY NOV - APCC_AGL  3 Formats CIRCLE 02.05.11_AGL ABS CIRCLE 08.07.11_Agl Div. wise  as on 08.09.11_AGL formats  01.11.11" xfId="1615" xr:uid="{00000000-0005-0000-0000-00004E060000}"/>
    <cellStyle name="_RGGVY NOV - APCC_AGL  3 Formats CIRCLE 02.05.11_AGL ABS CIRCLE 20.07.11" xfId="1616" xr:uid="{00000000-0005-0000-0000-00004F060000}"/>
    <cellStyle name="_RGGVY NOV - APCC_AGL  3 Formats CIRCLE 02.05.11_AGL ABS CIRCLE 20.07.11_AGL 3 formats OC VZM. 09.09.11" xfId="1617" xr:uid="{00000000-0005-0000-0000-000050060000}"/>
    <cellStyle name="_RGGVY NOV - APCC_AGL  3 Formats CIRCLE 02.05.11_AGL ABS CIRCLE 20.07.11_Agl Div. wise  as on 08.09.11" xfId="1618" xr:uid="{00000000-0005-0000-0000-000051060000}"/>
    <cellStyle name="_RGGVY NOV - APCC_AGL  3 Formats CIRCLE 02.05.11_AGL ABS CIRCLE 20.07.11_Agl Div. wise  as on 08.09.11_AGL 01.11.11 (Details)" xfId="1619" xr:uid="{00000000-0005-0000-0000-000052060000}"/>
    <cellStyle name="_RGGVY NOV - APCC_AGL  3 Formats CIRCLE 02.05.11_AGL ABS CIRCLE 20.07.11_Agl Div. wise  as on 08.09.11_AGL formats  01.11.11" xfId="1620" xr:uid="{00000000-0005-0000-0000-000053060000}"/>
    <cellStyle name="_RGGVY NOV - APCC_AGL  3 Formats CIRCLE 02.05.11_AGL ABS CIRCLE 27.07.11" xfId="1621" xr:uid="{00000000-0005-0000-0000-000054060000}"/>
    <cellStyle name="_RGGVY NOV - APCC_AGL  3 Formats CIRCLE 02.05.11_AGL ABS CIRCLE 27.07.11_AGL 3 formats OC VZM. 09.09.11" xfId="1622" xr:uid="{00000000-0005-0000-0000-000055060000}"/>
    <cellStyle name="_RGGVY NOV - APCC_AGL  3 Formats CIRCLE 02.05.11_AGL ABS CIRCLE 27.07.11_Agl Div. wise  as on 08.09.11" xfId="1623" xr:uid="{00000000-0005-0000-0000-000056060000}"/>
    <cellStyle name="_RGGVY NOV - APCC_AGL  3 Formats CIRCLE 02.05.11_AGL ABS CIRCLE 27.07.11_Agl Div. wise  as on 08.09.11_AGL 01.11.11 (Details)" xfId="1624" xr:uid="{00000000-0005-0000-0000-000057060000}"/>
    <cellStyle name="_RGGVY NOV - APCC_AGL  3 Formats CIRCLE 02.05.11_AGL ABS CIRCLE 27.07.11_Agl Div. wise  as on 08.09.11_AGL formats  01.11.11" xfId="1625" xr:uid="{00000000-0005-0000-0000-000058060000}"/>
    <cellStyle name="_RGGVY NOV - APCC_AGL  3 Formats CIRCLE 02.05.11_Agl Div. wise  as on 08.09.11" xfId="1626" xr:uid="{00000000-0005-0000-0000-000059060000}"/>
    <cellStyle name="_RGGVY NOV - APCC_AGL  3 Formats CIRCLE 02.05.11_Agl Div. wise  as on 08.09.11_AGL 01.11.11 (Details)" xfId="1627" xr:uid="{00000000-0005-0000-0000-00005A060000}"/>
    <cellStyle name="_RGGVY NOV - APCC_AGL  3 Formats CIRCLE 02.05.11_Agl Div. wise  as on 08.09.11_AGL formats  01.11.11" xfId="1628" xr:uid="{00000000-0005-0000-0000-00005B060000}"/>
    <cellStyle name="_RGGVY NOV - APCC_AGL  3 Formats CIRCLE 02.05.11_agl monthwise 09.08.11" xfId="1629" xr:uid="{00000000-0005-0000-0000-00005C060000}"/>
    <cellStyle name="_RGGVY NOV - APCC_AGL 3 formats" xfId="1630" xr:uid="{00000000-0005-0000-0000-00005D060000}"/>
    <cellStyle name="_RGGVY NOV - APCC_AGL 3 formats OC VZM. 09.09.11" xfId="1631" xr:uid="{00000000-0005-0000-0000-00005E060000}"/>
    <cellStyle name="_RGGVY NOV - APCC_AGL 3 formats VZM Circle 31.10.11(MAIL)" xfId="1632" xr:uid="{00000000-0005-0000-0000-00005F060000}"/>
    <cellStyle name="_RGGVY NOV - APCC_AGL ABS CIRCLE 08.07.11" xfId="1633" xr:uid="{00000000-0005-0000-0000-000060060000}"/>
    <cellStyle name="_RGGVY NOV - APCC_AGL ABS CIRCLE 08.07.11_AGL 3 formats OC VZM. 09.09.11" xfId="1634" xr:uid="{00000000-0005-0000-0000-000061060000}"/>
    <cellStyle name="_RGGVY NOV - APCC_AGL ABS CIRCLE 08.07.11_Agl Div. wise  as on 08.09.11" xfId="1635" xr:uid="{00000000-0005-0000-0000-000062060000}"/>
    <cellStyle name="_RGGVY NOV - APCC_AGL ABS CIRCLE 08.07.11_Agl Div. wise  as on 08.09.11_AGL 01.11.11 (Details)" xfId="1636" xr:uid="{00000000-0005-0000-0000-000063060000}"/>
    <cellStyle name="_RGGVY NOV - APCC_AGL ABS CIRCLE 08.07.11_Agl Div. wise  as on 08.09.11_AGL formats  01.11.11" xfId="1637" xr:uid="{00000000-0005-0000-0000-000064060000}"/>
    <cellStyle name="_RGGVY NOV - APCC_AGL ABS CIRCLE 20.07.11" xfId="1638" xr:uid="{00000000-0005-0000-0000-000065060000}"/>
    <cellStyle name="_RGGVY NOV - APCC_AGL ABS CIRCLE 20.07.11_AGL 3 formats OC VZM. 09.09.11" xfId="1639" xr:uid="{00000000-0005-0000-0000-000066060000}"/>
    <cellStyle name="_RGGVY NOV - APCC_AGL ABS CIRCLE 20.07.11_Agl Div. wise  as on 08.09.11" xfId="1640" xr:uid="{00000000-0005-0000-0000-000067060000}"/>
    <cellStyle name="_RGGVY NOV - APCC_AGL ABS CIRCLE 20.07.11_Agl Div. wise  as on 08.09.11_AGL 01.11.11 (Details)" xfId="1641" xr:uid="{00000000-0005-0000-0000-000068060000}"/>
    <cellStyle name="_RGGVY NOV - APCC_AGL ABS CIRCLE 20.07.11_Agl Div. wise  as on 08.09.11_AGL formats  01.11.11" xfId="1642" xr:uid="{00000000-0005-0000-0000-000069060000}"/>
    <cellStyle name="_RGGVY NOV - APCC_AGL ABS CIRCLE 27.07.11" xfId="1643" xr:uid="{00000000-0005-0000-0000-00006A060000}"/>
    <cellStyle name="_RGGVY NOV - APCC_AGL ABS CIRCLE 27.07.11_AGL 3 formats OC VZM. 09.09.11" xfId="1644" xr:uid="{00000000-0005-0000-0000-00006B060000}"/>
    <cellStyle name="_RGGVY NOV - APCC_AGL ABS CIRCLE 27.07.11_Agl Div. wise  as on 08.09.11" xfId="1645" xr:uid="{00000000-0005-0000-0000-00006C060000}"/>
    <cellStyle name="_RGGVY NOV - APCC_AGL ABS CIRCLE 27.07.11_Agl Div. wise  as on 08.09.11_AGL 01.11.11 (Details)" xfId="1646" xr:uid="{00000000-0005-0000-0000-00006D060000}"/>
    <cellStyle name="_RGGVY NOV - APCC_AGL ABS CIRCLE 27.07.11_Agl Div. wise  as on 08.09.11_AGL formats  01.11.11" xfId="1647" xr:uid="{00000000-0005-0000-0000-00006E060000}"/>
    <cellStyle name="_RGGVY NOV - APCC_Agl Div. wise  as on 08.09.11" xfId="1648" xr:uid="{00000000-0005-0000-0000-00006F060000}"/>
    <cellStyle name="_RGGVY NOV - APCC_Agl Div. wise  as on 08.09.11_AGL 01.11.11 (Details)" xfId="1649" xr:uid="{00000000-0005-0000-0000-000070060000}"/>
    <cellStyle name="_RGGVY NOV - APCC_Agl Div. wise  as on 08.09.11_AGL formats  01.11.11" xfId="1650" xr:uid="{00000000-0005-0000-0000-000071060000}"/>
    <cellStyle name="_RGGVY NOV - APCC_AGL Formats of Srikakulam CIR as on 31-5-11" xfId="1651" xr:uid="{00000000-0005-0000-0000-000072060000}"/>
    <cellStyle name="_RGGVY NOV - APCC_AGL Information - SKLM Circle 17.08.11 - Final" xfId="1652" xr:uid="{00000000-0005-0000-0000-000073060000}"/>
    <cellStyle name="_RGGVY NOV - APCC_AGL Information - SKLM Circle 24.07.11" xfId="1653" xr:uid="{00000000-0005-0000-0000-000074060000}"/>
    <cellStyle name="_RGGVY NOV - APCC_AGL Information for meeting on 02.07.11" xfId="1654" xr:uid="{00000000-0005-0000-0000-000075060000}"/>
    <cellStyle name="_RGGVY NOV - APCC_AGL Information for meeting on 22.07.11" xfId="1655" xr:uid="{00000000-0005-0000-0000-000076060000}"/>
    <cellStyle name="_RGGVY NOV - APCC_agl monthwise 09.08.11" xfId="1656" xr:uid="{00000000-0005-0000-0000-000077060000}"/>
    <cellStyle name="_RGGVY NOV - APCC_Agl Progress as on 21 03 11" xfId="1657" xr:uid="{00000000-0005-0000-0000-000078060000}"/>
    <cellStyle name="_RGGVY NOV - APCC_Agl Progress as on 30 04 11" xfId="1658" xr:uid="{00000000-0005-0000-0000-000079060000}"/>
    <cellStyle name="_RGGVY NOV - APCC_Agl Progress of SKLM as on 18.06. 11" xfId="1659" xr:uid="{00000000-0005-0000-0000-00007A060000}"/>
    <cellStyle name="_RGGVY NOV - APCC_Agl Progress of SKLM as on02(1). 05. 11" xfId="1660" xr:uid="{00000000-0005-0000-0000-00007B060000}"/>
    <cellStyle name="_RGGVY NOV - APCC_AGL-SKL 31.03.11" xfId="1661" xr:uid="{00000000-0005-0000-0000-00007C060000}"/>
    <cellStyle name="_RGGVY NOV - APCC_AGL-SKL 31.03.11_RGGVY Information of sklm circle as on 10.09" xfId="1662" xr:uid="{00000000-0005-0000-0000-00007D060000}"/>
    <cellStyle name="_RGGVY NOV - APCC_AGL-SKL 31.03.11_rggvy on 10.9.11" xfId="1663" xr:uid="{00000000-0005-0000-0000-00007E060000}"/>
    <cellStyle name="_RGGVY NOV - APCC_AMP" xfId="1664" xr:uid="{00000000-0005-0000-0000-00007F060000}"/>
    <cellStyle name="_RGGVY NOV - APCC_CMD Review Meeting Information Booklet 11.01.2011 of SKL Circle at CO, VSP." xfId="1665" xr:uid="{00000000-0005-0000-0000-000080060000}"/>
    <cellStyle name="_RGGVY NOV - APCC_CMD Review Meeting Information Booklet 11.01.2011 of SKL Circle at CO, VSP._RGGVY Information of sklm circle as on 10.09" xfId="1666" xr:uid="{00000000-0005-0000-0000-000081060000}"/>
    <cellStyle name="_RGGVY NOV - APCC_CMD Review Meeting Information Booklet 11.01.2011 of SKL Circle at CO, VSP._rggvy on 10.9.11" xfId="1667" xr:uid="{00000000-0005-0000-0000-000082060000}"/>
    <cellStyle name="_RGGVY NOV - APCC_CMD%20Review%20meeting%20Booklet%20on%2004(1).06.11" xfId="1668" xr:uid="{00000000-0005-0000-0000-000083060000}"/>
    <cellStyle name="_RGGVY NOV - APCC_CMD%20Review%20Meeting%20information%20Dt(1).%2004.06.2011%20of%20SKL%20Circle" xfId="1669" xr:uid="{00000000-0005-0000-0000-000084060000}"/>
    <cellStyle name="_RGGVY NOV - APCC_CMDs  review meeting 04.06.11" xfId="1670" xr:uid="{00000000-0005-0000-0000-000085060000}"/>
    <cellStyle name="_RGGVY NOV - APCC_Comml Information for CMD Meeting on 26-2-11" xfId="1671" xr:uid="{00000000-0005-0000-0000-000086060000}"/>
    <cellStyle name="_RGGVY NOV - APCC_Crossings of VSP Circle upto 25(1).2.11" xfId="1672" xr:uid="{00000000-0005-0000-0000-000087060000}"/>
    <cellStyle name="_RGGVY NOV - APCC_Crossings of VSP Circle upto 25(1).2.11_RGGVY Information of sklm circle as on 10.09" xfId="1673" xr:uid="{00000000-0005-0000-0000-000088060000}"/>
    <cellStyle name="_RGGVY NOV - APCC_Crossings of VSP Circle upto 25(1).2.11_rggvy on 10.9.11" xfId="1674" xr:uid="{00000000-0005-0000-0000-000089060000}"/>
    <cellStyle name="_RGGVY NOV - APCC_Crossings_SKL1" xfId="1675" xr:uid="{00000000-0005-0000-0000-00008A060000}"/>
    <cellStyle name="_RGGVY NOV - APCC_Crossings_SKL1_RGGVY Information of sklm circle as on 10.09" xfId="1676" xr:uid="{00000000-0005-0000-0000-00008B060000}"/>
    <cellStyle name="_RGGVY NOV - APCC_Crossings_SKL1_rggvy on 10.9.11" xfId="1677" xr:uid="{00000000-0005-0000-0000-00008C060000}"/>
    <cellStyle name="_RGGVY NOV - APCC_Detailed Technical Action Plan Circle wise 02-11" xfId="1678" xr:uid="{00000000-0005-0000-0000-00008D060000}"/>
    <cellStyle name="_RGGVY NOV - APCC_Director sir review RGGVY Progress formats" xfId="1679" xr:uid="{00000000-0005-0000-0000-00008E060000}"/>
    <cellStyle name="_RGGVY NOV - APCC_Director sir review RGGVY Progress formats_RGGVY Information of sklm circle as on 10.09" xfId="1680" xr:uid="{00000000-0005-0000-0000-00008F060000}"/>
    <cellStyle name="_RGGVY NOV - APCC_Director sir review RGGVY Progress formats_rggvy on 10.9.11" xfId="1681" xr:uid="{00000000-0005-0000-0000-000090060000}"/>
    <cellStyle name="_RGGVY NOV - APCC_EPDCL-IJP 10.10.11" xfId="1682" xr:uid="{00000000-0005-0000-0000-000091060000}"/>
    <cellStyle name="_RGGVY NOV - APCC_formats" xfId="1683" xr:uid="{00000000-0005-0000-0000-000092060000}"/>
    <cellStyle name="_RGGVY NOV - APCC_formats_AGL 3 formats" xfId="1684" xr:uid="{00000000-0005-0000-0000-000093060000}"/>
    <cellStyle name="_RGGVY NOV - APCC_formats_AGL 3 formats OC VZM. 09.09.11" xfId="1685" xr:uid="{00000000-0005-0000-0000-000094060000}"/>
    <cellStyle name="_RGGVY NOV - APCC_formats_AGL ABS CIRCLE 08.07.11" xfId="1686" xr:uid="{00000000-0005-0000-0000-000095060000}"/>
    <cellStyle name="_RGGVY NOV - APCC_formats_AGL ABS CIRCLE 20.07.11" xfId="1687" xr:uid="{00000000-0005-0000-0000-000096060000}"/>
    <cellStyle name="_RGGVY NOV - APCC_formats_AGL ABS CIRCLE 27.07.11" xfId="1688" xr:uid="{00000000-0005-0000-0000-000097060000}"/>
    <cellStyle name="_RGGVY NOV - APCC_formats_Agl Div. wise  as on 08.09.11" xfId="1689" xr:uid="{00000000-0005-0000-0000-000098060000}"/>
    <cellStyle name="_RGGVY NOV - APCC_formats_agl monthwise 09.08.11" xfId="1690" xr:uid="{00000000-0005-0000-0000-000099060000}"/>
    <cellStyle name="_RGGVY NOV - APCC_HT Pendings as on 23-2-11" xfId="1691" xr:uid="{00000000-0005-0000-0000-00009A060000}"/>
    <cellStyle name="_RGGVY NOV - APCC_HT Pendings as on 23-2-11_RGGVY Information of sklm circle as on 10.09" xfId="1692" xr:uid="{00000000-0005-0000-0000-00009B060000}"/>
    <cellStyle name="_RGGVY NOV - APCC_HT Pendings as on 23-2-11_rggvy on 10.9.11" xfId="1693" xr:uid="{00000000-0005-0000-0000-00009C060000}"/>
    <cellStyle name="_RGGVY NOV - APCC_Index" xfId="1694" xr:uid="{00000000-0005-0000-0000-00009D060000}"/>
    <cellStyle name="_RGGVY NOV - APCC_Infra as per Field Survey" xfId="1695" xr:uid="{00000000-0005-0000-0000-00009E060000}"/>
    <cellStyle name="_RGGVY NOV - APCC_Intensive inspection of all Circles" xfId="1696" xr:uid="{00000000-0005-0000-0000-00009F060000}"/>
    <cellStyle name="_RGGVY NOV - APCC_Intensive inspection of all Circles_RGGVY Information of sklm circle as on 10.09" xfId="1697" xr:uid="{00000000-0005-0000-0000-0000A0060000}"/>
    <cellStyle name="_RGGVY NOV - APCC_Intensive inspection of all Circles_rggvy on 10.9.11" xfId="1698" xr:uid="{00000000-0005-0000-0000-0000A1060000}"/>
    <cellStyle name="_RGGVY NOV - APCC_Intensive inspectiuons for the Month of 03-11" xfId="1699" xr:uid="{00000000-0005-0000-0000-0000A2060000}"/>
    <cellStyle name="_RGGVY NOV - APCC_Intensive inspectiuons for the Month of 03-11_RGGVY Information of sklm circle as on 10.09" xfId="1700" xr:uid="{00000000-0005-0000-0000-0000A3060000}"/>
    <cellStyle name="_RGGVY NOV - APCC_Intensive inspectiuons for the Month of 03-11_rggvy on 10.9.11" xfId="1701" xr:uid="{00000000-0005-0000-0000-0000A4060000}"/>
    <cellStyle name="_RGGVY NOV - APCC_Interruptions JMD Formats June-2011" xfId="1702" xr:uid="{00000000-0005-0000-0000-0000A5060000}"/>
    <cellStyle name="_RGGVY NOV - APCC_JPT" xfId="1703" xr:uid="{00000000-0005-0000-0000-0000A6060000}"/>
    <cellStyle name="_RGGVY NOV - APCC_JPT_RGGVY Information of sklm circle as on 10.09" xfId="1704" xr:uid="{00000000-0005-0000-0000-0000A7060000}"/>
    <cellStyle name="_RGGVY NOV - APCC_JPT_rggvy on 10.9.11" xfId="1705" xr:uid="{00000000-0005-0000-0000-0000A8060000}"/>
    <cellStyle name="_RGGVY NOV - APCC_KPMG Tech. action plan (AP, Bal. AP &amp; 8 Formats) of SKL Circle 18.06.11" xfId="1706" xr:uid="{00000000-0005-0000-0000-0000A9060000}"/>
    <cellStyle name="_RGGVY NOV - APCC_LATEST AGL Information - SKLM Circle 31.07.11" xfId="1707" xr:uid="{00000000-0005-0000-0000-0000AA060000}"/>
    <cellStyle name="_RGGVY NOV - APCC_LATEST RGGVY Information of sklm circle as on 01.08.11(revised).1" xfId="1708" xr:uid="{00000000-0005-0000-0000-0000AB060000}"/>
    <cellStyle name="_RGGVY NOV - APCC_LATEST Schools Progress SKL Circle as on 31-7-11" xfId="1709" xr:uid="{00000000-0005-0000-0000-0000AC060000}"/>
    <cellStyle name="_RGGVY NOV - APCC_LPF 33 KV Feeders data 04.06.11" xfId="1710" xr:uid="{00000000-0005-0000-0000-0000AD060000}"/>
    <cellStyle name="_RGGVY NOV - APCC_Meeting information on 21.06.11" xfId="1711" xr:uid="{00000000-0005-0000-0000-0000AE060000}"/>
    <cellStyle name="_RGGVY NOV - APCC_Mod Agl Progress of SKLM as on02(1). 05. 11" xfId="1712" xr:uid="{00000000-0005-0000-0000-0000AF060000}"/>
    <cellStyle name="_RGGVY NOV - APCC_Mod Agl Progress of SKLM as on02(1). 05. 11_RGGVY Information of sklm circle as on 10.09" xfId="1713" xr:uid="{00000000-0005-0000-0000-0000B0060000}"/>
    <cellStyle name="_RGGVY NOV - APCC_Mod Agl Progress of SKLM as on02(1). 05. 11_rggvy on 10.9.11" xfId="1714" xr:uid="{00000000-0005-0000-0000-0000B1060000}"/>
    <cellStyle name="_RGGVY NOV - APCC_NH 5 CROSSINGS 25(1).02.2011" xfId="1715" xr:uid="{00000000-0005-0000-0000-0000B2060000}"/>
    <cellStyle name="_RGGVY NOV - APCC_NH 5 CROSSINGS 25(1).02.2011_RGGVY Information of sklm circle as on 10.09" xfId="1716" xr:uid="{00000000-0005-0000-0000-0000B3060000}"/>
    <cellStyle name="_RGGVY NOV - APCC_NH 5 CROSSINGS 25(1).02.2011_rggvy on 10.9.11" xfId="1717" xr:uid="{00000000-0005-0000-0000-0000B4060000}"/>
    <cellStyle name="_RGGVY NOV - APCC_NH Crossings" xfId="1718" xr:uid="{00000000-0005-0000-0000-0000B5060000}"/>
    <cellStyle name="_RGGVY NOV - APCC_NH Crossings_RGGVY Information of sklm circle as on 10.09" xfId="1719" xr:uid="{00000000-0005-0000-0000-0000B6060000}"/>
    <cellStyle name="_RGGVY NOV - APCC_NH Crossings_rggvy on 10.9.11" xfId="1720" xr:uid="{00000000-0005-0000-0000-0000B7060000}"/>
    <cellStyle name="_RGGVY NOV - APCC_NH SH Crossings SKL" xfId="1721" xr:uid="{00000000-0005-0000-0000-0000B8060000}"/>
    <cellStyle name="_RGGVY NOV - APCC_NH SH Crossings SKL_RGGVY Information of sklm circle as on 10.09" xfId="1722" xr:uid="{00000000-0005-0000-0000-0000B9060000}"/>
    <cellStyle name="_RGGVY NOV - APCC_NH SH Crossings SKL_rggvy on 10.9.11" xfId="1723" xr:uid="{00000000-0005-0000-0000-0000BA060000}"/>
    <cellStyle name="_RGGVY NOV - APCC_PMI Report of OD AMP 25.01.2011" xfId="1724" xr:uid="{00000000-0005-0000-0000-0000BB060000}"/>
    <cellStyle name="_RGGVY NOV - APCC_PMI Report of OD AMP 25.01.2011_RGGVY Information of sklm circle as on 10.09" xfId="1725" xr:uid="{00000000-0005-0000-0000-0000BC060000}"/>
    <cellStyle name="_RGGVY NOV - APCC_PMI Report of OD AMP 25.01.2011_rggvy on 10.9.11" xfId="1726" xr:uid="{00000000-0005-0000-0000-0000BD060000}"/>
    <cellStyle name="_RGGVY NOV - APCC_PMI STATEMENT OF RJY CIRCLE" xfId="1727" xr:uid="{00000000-0005-0000-0000-0000BE060000}"/>
    <cellStyle name="_RGGVY NOV - APCC_PMI STATEMENT OF RJY CIRCLE_RGGVY Information of sklm circle as on 10.09" xfId="1728" xr:uid="{00000000-0005-0000-0000-0000BF060000}"/>
    <cellStyle name="_RGGVY NOV - APCC_PMI STATEMENT OF RJY CIRCLE_rggvy on 10.9.11" xfId="1729" xr:uid="{00000000-0005-0000-0000-0000C0060000}"/>
    <cellStyle name="_RGGVY NOV - APCC_PMI_ABSTRACT" xfId="1730" xr:uid="{00000000-0005-0000-0000-0000C1060000}"/>
    <cellStyle name="_RGGVY NOV - APCC_PMI_ABSTRACT_RGGVY Information of sklm circle as on 10.09" xfId="1731" xr:uid="{00000000-0005-0000-0000-0000C2060000}"/>
    <cellStyle name="_RGGVY NOV - APCC_PMI_ABSTRACT_rggvy on 10.9.11" xfId="1732" xr:uid="{00000000-0005-0000-0000-0000C3060000}"/>
    <cellStyle name="_RGGVY NOV - APCC_Prajapadham 16.08.11" xfId="1733" xr:uid="{00000000-0005-0000-0000-0000C4060000}"/>
    <cellStyle name="_RGGVY NOV - APCC_QA remarks for the meeting on 04-06-2011" xfId="1734" xr:uid="{00000000-0005-0000-0000-0000C5060000}"/>
    <cellStyle name="_RGGVY NOV - APCC_Quality Assurence points of OD AMP 26.1.2011" xfId="1735" xr:uid="{00000000-0005-0000-0000-0000C6060000}"/>
    <cellStyle name="_RGGVY NOV - APCC_Rajahmundry Circle review meeting on 19.04.11" xfId="1736" xr:uid="{00000000-0005-0000-0000-0000C7060000}"/>
    <cellStyle name="_RGGVY NOV - APCC_Rajahmundry Circle review meeting on 19.04.11_RGGVY Information of sklm circle as on 10.09" xfId="1737" xr:uid="{00000000-0005-0000-0000-0000C8060000}"/>
    <cellStyle name="_RGGVY NOV - APCC_Rajahmundry Circle review meeting on 19.04.11_rggvy on 10.9.11" xfId="1738" xr:uid="{00000000-0005-0000-0000-0000C9060000}"/>
    <cellStyle name="_RGGVY NOV - APCC_RCE" xfId="1739" xr:uid="{00000000-0005-0000-0000-0000CA060000}"/>
    <cellStyle name="_RGGVY NOV - APCC_RCE_RGGVY Information of sklm circle as on 10.09" xfId="1740" xr:uid="{00000000-0005-0000-0000-0000CB060000}"/>
    <cellStyle name="_RGGVY NOV - APCC_RCE_rggvy on 10.9.11" xfId="1741" xr:uid="{00000000-0005-0000-0000-0000CC060000}"/>
    <cellStyle name="_RGGVY NOV - APCC_RCE_VSP IJP,CLDP  data format received" xfId="1742" xr:uid="{00000000-0005-0000-0000-0000CD060000}"/>
    <cellStyle name="_RGGVY NOV - APCC_RCP" xfId="1743" xr:uid="{00000000-0005-0000-0000-0000CE060000}"/>
    <cellStyle name="_RGGVY NOV - APCC_RCP_RGGVY Information of sklm circle as on 10.09" xfId="1744" xr:uid="{00000000-0005-0000-0000-0000CF060000}"/>
    <cellStyle name="_RGGVY NOV - APCC_RCP_rggvy on 10.9.11" xfId="1745" xr:uid="{00000000-0005-0000-0000-0000D0060000}"/>
    <cellStyle name="_RGGVY NOV - APCC_Rev Action plan (Tech, Comml., Nil Consm.) of SKL Circle" xfId="1746" xr:uid="{00000000-0005-0000-0000-0000D1060000}"/>
    <cellStyle name="_RGGVY NOV - APCC_Rev Action plan (Tech, Comml., Nil Consm.) of SKL Circle." xfId="1747" xr:uid="{00000000-0005-0000-0000-0000D2060000}"/>
    <cellStyle name="_RGGVY NOV - APCC_REVIEW BY CMD ON SEG DURING FEB 2011" xfId="1748" xr:uid="{00000000-0005-0000-0000-0000D3060000}"/>
    <cellStyle name="_RGGVY NOV - APCC_REVIEW BY CMD ON SEG DURING FEB 2011_RGGVY Information of sklm circle as on 10.09" xfId="1749" xr:uid="{00000000-0005-0000-0000-0000D4060000}"/>
    <cellStyle name="_RGGVY NOV - APCC_REVIEW BY CMD ON SEG DURING FEB 2011_rggvy on 10.9.11" xfId="1750" xr:uid="{00000000-0005-0000-0000-0000D5060000}"/>
    <cellStyle name="_RGGVY NOV - APCC_Review meeting booklet on 03.05.2011" xfId="1751" xr:uid="{00000000-0005-0000-0000-0000D6060000}"/>
    <cellStyle name="_RGGVY NOV - APCC_Review Meeting of VSP Circle on 11-05-11" xfId="1752" xr:uid="{00000000-0005-0000-0000-0000D7060000}"/>
    <cellStyle name="_RGGVY NOV - APCC_Review meeting on 29.03.2011" xfId="1753" xr:uid="{00000000-0005-0000-0000-0000D8060000}"/>
    <cellStyle name="_RGGVY NOV - APCC_revised fLATEST Schools Progress SKL Circle as on 31-7-11" xfId="1754" xr:uid="{00000000-0005-0000-0000-0000D9060000}"/>
    <cellStyle name="_RGGVY NOV - APCC_RGGVY" xfId="1755" xr:uid="{00000000-0005-0000-0000-0000DA060000}"/>
    <cellStyle name="_RGGVY NOV - APCC_RGGVY Final" xfId="1756" xr:uid="{00000000-0005-0000-0000-0000DB060000}"/>
    <cellStyle name="_RGGVY NOV - APCC_RGGVY Format for SE's Review Meeting" xfId="1757" xr:uid="{00000000-0005-0000-0000-0000DC060000}"/>
    <cellStyle name="_RGGVY NOV - APCC_RGGVY Format for SE's Review Meeting_RGGVY Information of sklm circle as on 10.09" xfId="1758" xr:uid="{00000000-0005-0000-0000-0000DD060000}"/>
    <cellStyle name="_RGGVY NOV - APCC_RGGVY Format for SE's Review Meeting_rggvy on 10.9.11" xfId="1759" xr:uid="{00000000-0005-0000-0000-0000DE060000}"/>
    <cellStyle name="_RGGVY NOV - APCC_RGGVY information as on 18-1-11 for corp" xfId="1760" xr:uid="{00000000-0005-0000-0000-0000DF060000}"/>
    <cellStyle name="_RGGVY NOV - APCC_RGGVY information as on 18-1-11 for corp_AGL Formats of Srikakulam CIR as on 31-5-11" xfId="1761" xr:uid="{00000000-0005-0000-0000-0000E0060000}"/>
    <cellStyle name="_RGGVY NOV - APCC_RGGVY information as on 18-1-11 for corp_CMD%20Review%20Meeting%20information%20Dt(1).%2004.06.2011%20of%20SKL%20Circle" xfId="1762" xr:uid="{00000000-0005-0000-0000-0000E1060000}"/>
    <cellStyle name="_RGGVY NOV - APCC_RGGVY information as on 18-1-11 for corp_Detailed Technical Action Plan Circle wise 02-11" xfId="1763" xr:uid="{00000000-0005-0000-0000-0000E2060000}"/>
    <cellStyle name="_RGGVY NOV - APCC_RGGVY information as on 18-1-11 for corp_KPMG Tech. action plan (AP, Bal. AP &amp; 8 Formats) of SKL Circle 18.06.11" xfId="1764" xr:uid="{00000000-0005-0000-0000-0000E3060000}"/>
    <cellStyle name="_RGGVY NOV - APCC_RGGVY information as on 18-1-11 for corp_QA remarks for the meeting on 04-06-2011" xfId="1765" xr:uid="{00000000-0005-0000-0000-0000E4060000}"/>
    <cellStyle name="_RGGVY NOV - APCC_RGGVY information as on 18-1-11 for corp_Rev Action plan (Tech, Comml., Nil Consm.) of SKL Circle" xfId="1766" xr:uid="{00000000-0005-0000-0000-0000E5060000}"/>
    <cellStyle name="_RGGVY NOV - APCC_RGGVY information as on 18-1-11 for corp_Rev Action plan (Tech, Comml., Nil Consm.) of SKL Circle." xfId="1767" xr:uid="{00000000-0005-0000-0000-0000E6060000}"/>
    <cellStyle name="_RGGVY NOV - APCC_RGGVY information as on 18-1-11 for corp_RGGVY Information as on 2-6-11 for CMD meeting" xfId="1768" xr:uid="{00000000-0005-0000-0000-0000E7060000}"/>
    <cellStyle name="_RGGVY NOV - APCC_RGGVY information as on 18-1-11 for corp_RGGVY Information of sklm circle as on 10.09" xfId="1769" xr:uid="{00000000-0005-0000-0000-0000E8060000}"/>
    <cellStyle name="_RGGVY NOV - APCC_RGGVY information as on 18-1-11 for corp_rggvy on 10.9.11" xfId="1770" xr:uid="{00000000-0005-0000-0000-0000E9060000}"/>
    <cellStyle name="_RGGVY NOV - APCC_RGGVY information as on 18-1-11 for corp_Schools Progress as on 2-6-11" xfId="1771" xr:uid="{00000000-0005-0000-0000-0000EA060000}"/>
    <cellStyle name="_RGGVY NOV - APCC_RGGVY information as on 18-1-11 for corp_techinical action plan" xfId="1772" xr:uid="{00000000-0005-0000-0000-0000EB060000}"/>
    <cellStyle name="_RGGVY NOV - APCC_RGGVY Information as on 18-6-11 for CMD meeting" xfId="1773" xr:uid="{00000000-0005-0000-0000-0000EC060000}"/>
    <cellStyle name="_RGGVY NOV - APCC_RGGVY Information as on 28-3-11 of SKL Cir" xfId="1774" xr:uid="{00000000-0005-0000-0000-0000ED060000}"/>
    <cellStyle name="_RGGVY NOV - APCC_RGGVY Information as on 29-4-11 of SKL Cir" xfId="1775" xr:uid="{00000000-0005-0000-0000-0000EE060000}"/>
    <cellStyle name="_RGGVY NOV - APCC_RGGVY information for DIR RA meeting on 5-2-11" xfId="1776" xr:uid="{00000000-0005-0000-0000-0000EF060000}"/>
    <cellStyle name="_RGGVY NOV - APCC_RGGVY Information of sklm circle as on 25.7.11(revised)" xfId="1777" xr:uid="{00000000-0005-0000-0000-0000F0060000}"/>
    <cellStyle name="_RGGVY NOV - APCC_RGGVY Latest information for balance sketches as on 20-1-11" xfId="1778" xr:uid="{00000000-0005-0000-0000-0000F1060000}"/>
    <cellStyle name="_RGGVY NOV - APCC_RGGVY Latest information for balance sketches as on 20-1-11_AGL Formats of Srikakulam CIR as on 31-5-11" xfId="1779" xr:uid="{00000000-0005-0000-0000-0000F2060000}"/>
    <cellStyle name="_RGGVY NOV - APCC_RGGVY Latest information for balance sketches as on 20-1-11_CMD%20Review%20Meeting%20information%20Dt(1).%2004.06.2011%20of%20SKL%20Circle" xfId="1780" xr:uid="{00000000-0005-0000-0000-0000F3060000}"/>
    <cellStyle name="_RGGVY NOV - APCC_RGGVY Latest information for balance sketches as on 20-1-11_Detailed Technical Action Plan Circle wise 02-11" xfId="1781" xr:uid="{00000000-0005-0000-0000-0000F4060000}"/>
    <cellStyle name="_RGGVY NOV - APCC_RGGVY Latest information for balance sketches as on 20-1-11_KPMG Tech. action plan (AP, Bal. AP &amp; 8 Formats) of SKL Circle 18.06.11" xfId="1782" xr:uid="{00000000-0005-0000-0000-0000F5060000}"/>
    <cellStyle name="_RGGVY NOV - APCC_RGGVY Latest information for balance sketches as on 20-1-11_QA remarks for the meeting on 04-06-2011" xfId="1783" xr:uid="{00000000-0005-0000-0000-0000F6060000}"/>
    <cellStyle name="_RGGVY NOV - APCC_RGGVY Latest information for balance sketches as on 20-1-11_Rev Action plan (Tech, Comml., Nil Consm.) of SKL Circle" xfId="1784" xr:uid="{00000000-0005-0000-0000-0000F7060000}"/>
    <cellStyle name="_RGGVY NOV - APCC_RGGVY Latest information for balance sketches as on 20-1-11_Rev Action plan (Tech, Comml., Nil Consm.) of SKL Circle." xfId="1785" xr:uid="{00000000-0005-0000-0000-0000F8060000}"/>
    <cellStyle name="_RGGVY NOV - APCC_RGGVY Latest information for balance sketches as on 20-1-11_RGGVY Information as on 2-6-11 for CMD meeting" xfId="1786" xr:uid="{00000000-0005-0000-0000-0000F9060000}"/>
    <cellStyle name="_RGGVY NOV - APCC_RGGVY Latest information for balance sketches as on 20-1-11_RGGVY Information of sklm circle as on 10.09" xfId="1787" xr:uid="{00000000-0005-0000-0000-0000FA060000}"/>
    <cellStyle name="_RGGVY NOV - APCC_RGGVY Latest information for balance sketches as on 20-1-11_rggvy on 10.9.11" xfId="1788" xr:uid="{00000000-0005-0000-0000-0000FB060000}"/>
    <cellStyle name="_RGGVY NOV - APCC_RGGVY Latest information for balance sketches as on 20-1-11_Schools Progress as on 2-6-11" xfId="1789" xr:uid="{00000000-0005-0000-0000-0000FC060000}"/>
    <cellStyle name="_RGGVY NOV - APCC_RGGVY Latest information for balance sketches as on 20-1-11_techinical action plan" xfId="1790" xr:uid="{00000000-0005-0000-0000-0000FD060000}"/>
    <cellStyle name="_RGGVY NOV - APCC_RGGVY meet with Directors by CMD 180111" xfId="1791" xr:uid="{00000000-0005-0000-0000-0000FE060000}"/>
    <cellStyle name="_RGGVY NOV - APCC_RGGVY meet with Directors by CMD 280111" xfId="1792" xr:uid="{00000000-0005-0000-0000-0000FF060000}"/>
    <cellStyle name="_RGGVY NOV - APCC_RGGVY meet with SEs &amp; DEs by CMD 040611" xfId="1793" xr:uid="{00000000-0005-0000-0000-000000070000}"/>
    <cellStyle name="_RGGVY NOV - APCC_RGGVY meet with SEs &amp; DEs by CMD 260211" xfId="1794" xr:uid="{00000000-0005-0000-0000-000001070000}"/>
    <cellStyle name="_RGGVY NOV - APCC_RGGVY meet with SEs &amp; DEs by CMD 280111" xfId="1795" xr:uid="{00000000-0005-0000-0000-000002070000}"/>
    <cellStyle name="_RGGVY NOV - APCC_RGGVY meet with SEs &amp; DEs by CMD 290311" xfId="1796" xr:uid="{00000000-0005-0000-0000-000003070000}"/>
    <cellStyle name="_RGGVY NOV - APCC_rggvy on 10.9.11" xfId="1797" xr:uid="{00000000-0005-0000-0000-000004070000}"/>
    <cellStyle name="_RGGVY NOV - APCC_RGGVY review by CMD" xfId="1798" xr:uid="{00000000-0005-0000-0000-000005070000}"/>
    <cellStyle name="_RGGVY NOV - APCC_RGGVY REVIEW BY CMD VSP 04.08.11" xfId="1799" xr:uid="{00000000-0005-0000-0000-000006070000}"/>
    <cellStyle name="_RGGVY NOV - APCC_RGGVY REVIEW BY CMD VSP 100511-f" xfId="1800" xr:uid="{00000000-0005-0000-0000-000007070000}"/>
    <cellStyle name="_RGGVY NOV - APCC_RGGVY REVIEW BY CMD VSP 31(1).05.11" xfId="1801" xr:uid="{00000000-0005-0000-0000-000008070000}"/>
    <cellStyle name="_RGGVY NOV - APCC_RGGVY RJY DEC-10" xfId="1802" xr:uid="{00000000-0005-0000-0000-000009070000}"/>
    <cellStyle name="_RGGVY NOV - APCC_RGGVY RJY DEC-10_RGGVY Information of sklm circle as on 10.09" xfId="1803" xr:uid="{00000000-0005-0000-0000-00000A070000}"/>
    <cellStyle name="_RGGVY NOV - APCC_RGGVY RJY DEC-10_rggvy on 10.9.11" xfId="1804" xr:uid="{00000000-0005-0000-0000-00000B070000}"/>
    <cellStyle name="_RGGVY NOV - APCC_RJY" xfId="1805" xr:uid="{00000000-0005-0000-0000-00000C070000}"/>
    <cellStyle name="_RGGVY NOV - APCC_RJY_RGGVY Information of sklm circle as on 10.09" xfId="1806" xr:uid="{00000000-0005-0000-0000-00000D070000}"/>
    <cellStyle name="_RGGVY NOV - APCC_RJY_rggvy on 10.9.11" xfId="1807" xr:uid="{00000000-0005-0000-0000-00000E070000}"/>
    <cellStyle name="_RGGVY NOV - APCC_Saggregation progress  as on 09 05 2011" xfId="1808" xr:uid="{00000000-0005-0000-0000-00000F070000}"/>
    <cellStyle name="_RGGVY NOV - APCC_Schools 11.07.11 Circle" xfId="1809" xr:uid="{00000000-0005-0000-0000-000010070000}"/>
    <cellStyle name="_RGGVY NOV - APCC_Schools 31(1).07.11 Circle" xfId="1810" xr:uid="{00000000-0005-0000-0000-000011070000}"/>
    <cellStyle name="_RGGVY NOV - APCC_Schools 31.08.11 Circle" xfId="1811" xr:uid="{00000000-0005-0000-0000-000012070000}"/>
    <cellStyle name="_RGGVY NOV - APCC_Schools Progress as on 18-6-11" xfId="1812" xr:uid="{00000000-0005-0000-0000-000013070000}"/>
    <cellStyle name="_RGGVY NOV - APCC_Schools progress as on 19(1).04.11 for differntation of ITDA and non ITDA" xfId="1813" xr:uid="{00000000-0005-0000-0000-000014070000}"/>
    <cellStyle name="_RGGVY NOV - APCC_Schools Progress as on 28-3-11" xfId="1814" xr:uid="{00000000-0005-0000-0000-000015070000}"/>
    <cellStyle name="_RGGVY NOV - APCC_Schools Progress SKL Circle as on 24-7-11" xfId="1815" xr:uid="{00000000-0005-0000-0000-000016070000}"/>
    <cellStyle name="_RGGVY NOV - APCC_Schools Progress SKL Circle as on 30-6-11" xfId="1816" xr:uid="{00000000-0005-0000-0000-000017070000}"/>
    <cellStyle name="_RGGVY NOV - APCC_SEC AGL 2011-12" xfId="1817" xr:uid="{00000000-0005-0000-0000-000018070000}"/>
    <cellStyle name="_RGGVY NOV - APCC_Segregation Abstract" xfId="1818" xr:uid="{00000000-0005-0000-0000-000019070000}"/>
    <cellStyle name="_RGGVY NOV - APCC_Segregation Abstract_RGGVY Information of sklm circle as on 10.09" xfId="1819" xr:uid="{00000000-0005-0000-0000-00001A070000}"/>
    <cellStyle name="_RGGVY NOV - APCC_Segregation Abstract_rggvy on 10.9.11" xfId="1820" xr:uid="{00000000-0005-0000-0000-00001B070000}"/>
    <cellStyle name="_RGGVY NOV - APCC_SKL" xfId="1821" xr:uid="{00000000-0005-0000-0000-00001C070000}"/>
    <cellStyle name="_RGGVY NOV - APCC_SKL AGL,IJP,CLDP for review on 10.10.12" xfId="1822" xr:uid="{00000000-0005-0000-0000-00001D070000}"/>
    <cellStyle name="_RGGVY NOV - APCC_SKL AGL,IJP,CLDP for review on 16.11.11" xfId="1823" xr:uid="{00000000-0005-0000-0000-00001E070000}"/>
    <cellStyle name="_RGGVY NOV - APCC_SKL_RGGVY Information of sklm circle as on 10.09" xfId="1824" xr:uid="{00000000-0005-0000-0000-00001F070000}"/>
    <cellStyle name="_RGGVY NOV - APCC_SKL_rggvy on 10.9.11" xfId="1825" xr:uid="{00000000-0005-0000-0000-000020070000}"/>
    <cellStyle name="_RGGVY NOV - APCC_SKLM for review on 03.05.11" xfId="1826" xr:uid="{00000000-0005-0000-0000-000021070000}"/>
    <cellStyle name="_RGGVY NOV - APCC_SKLM for review on 03.05.11_RGGVY Information of sklm circle as on 10.09" xfId="1827" xr:uid="{00000000-0005-0000-0000-000022070000}"/>
    <cellStyle name="_RGGVY NOV - APCC_SKLM for review on 03.05.11_rggvy on 10.9.11" xfId="1828" xr:uid="{00000000-0005-0000-0000-000023070000}"/>
    <cellStyle name="_RGGVY NOV - APCC_SS Adv  Meetings.xls" xfId="1829" xr:uid="{00000000-0005-0000-0000-000024070000}"/>
    <cellStyle name="_RGGVY NOV - APCC_SS Adv  Meetings.xls_RGGVY Information of sklm circle as on 10.09" xfId="1830" xr:uid="{00000000-0005-0000-0000-000025070000}"/>
    <cellStyle name="_RGGVY NOV - APCC_SS Adv  Meetings.xls_rggvy on 10.9.11" xfId="1831" xr:uid="{00000000-0005-0000-0000-000026070000}"/>
    <cellStyle name="_RGGVY NOV - APCC_T&amp;D SS progress as on 31(1).05.11" xfId="1832" xr:uid="{00000000-0005-0000-0000-000027070000}"/>
    <cellStyle name="_RGGVY NOV - APCC_T&amp;D SS progress of SKLM as on 18.06.11" xfId="1833" xr:uid="{00000000-0005-0000-0000-000028070000}"/>
    <cellStyle name="_RGGVY NOV - APCC_T&amp;D SS progress of SKLM as on02(1).05.11" xfId="1834" xr:uid="{00000000-0005-0000-0000-000029070000}"/>
    <cellStyle name="_RGGVY NOV - APCC_T&amp;D VSP 21.3.11" xfId="1835" xr:uid="{00000000-0005-0000-0000-00002A070000}"/>
    <cellStyle name="_RGGVY NOV - APCC_techinical action plan" xfId="1836" xr:uid="{00000000-0005-0000-0000-00002B070000}"/>
    <cellStyle name="_RGGVY NOV - APCC_Town HVDS(2)" xfId="1837" xr:uid="{00000000-0005-0000-0000-00002C070000}"/>
    <cellStyle name="_RGGVY NOV - APCC_Visakhapatnam Review meeting on 13.04.2011" xfId="1838" xr:uid="{00000000-0005-0000-0000-00002D070000}"/>
    <cellStyle name="_RGGVY NOV - APCC_Vizianagaram Circle on 07.05" xfId="1839" xr:uid="{00000000-0005-0000-0000-00002E070000}"/>
    <cellStyle name="_RGGVY NOV - APCC_Vizianagaram Circle on 07.05.2011" xfId="1840" xr:uid="{00000000-0005-0000-0000-00002F070000}"/>
    <cellStyle name="_RGGVY NOV - APCC_VSP" xfId="1841" xr:uid="{00000000-0005-0000-0000-000030070000}"/>
    <cellStyle name="_RGGVY NOV - APCC_VSP AGL 31.03.11" xfId="1842" xr:uid="{00000000-0005-0000-0000-000031070000}"/>
    <cellStyle name="_RGGVY NOV - APCC_VSP AGL 31.03.11_RGGVY Information of sklm circle as on 10.09" xfId="1843" xr:uid="{00000000-0005-0000-0000-000032070000}"/>
    <cellStyle name="_RGGVY NOV - APCC_VSP AGL 31.03.11_rggvy on 10.9.11" xfId="1844" xr:uid="{00000000-0005-0000-0000-000033070000}"/>
    <cellStyle name="_RGGVY NOV - APCC_VSP Circle PMI" xfId="1845" xr:uid="{00000000-0005-0000-0000-000034070000}"/>
    <cellStyle name="_RGGVY NOV - APCC_VSP IJP,CLDP  data format received" xfId="1846" xr:uid="{00000000-0005-0000-0000-000035070000}"/>
    <cellStyle name="_RGGVY NOV - APCC_VSP_RGGVY Information of sklm circle as on 10.09" xfId="1847" xr:uid="{00000000-0005-0000-0000-000036070000}"/>
    <cellStyle name="_RGGVY NOV - APCC_VSP_rggvy on 10.9.11" xfId="1848" xr:uid="{00000000-0005-0000-0000-000037070000}"/>
    <cellStyle name="_RGGVY NOV - APCC_VSP-IJP-AGL" xfId="1849" xr:uid="{00000000-0005-0000-0000-000038070000}"/>
    <cellStyle name="_RGGVY NOV - APCC_VZM  for review on 07.05.11" xfId="1850" xr:uid="{00000000-0005-0000-0000-000039070000}"/>
    <cellStyle name="_RGGVY NOV - APCC_Xings details of Srikakulam Circle as on 07.01.2011" xfId="1851" xr:uid="{00000000-0005-0000-0000-00003A070000}"/>
    <cellStyle name="_RGGVY NOV - APCC_Xings details of Srikakulam Circle as on 07.01.2011_AGL Formats of Srikakulam CIR as on 31-5-11" xfId="1852" xr:uid="{00000000-0005-0000-0000-00003B070000}"/>
    <cellStyle name="_RGGVY NOV - APCC_Xings details of Srikakulam Circle as on 07.01.2011_CMD%20Review%20Meeting%20information%20Dt(1).%2004.06.2011%20of%20SKL%20Circle" xfId="1853" xr:uid="{00000000-0005-0000-0000-00003C070000}"/>
    <cellStyle name="_RGGVY NOV - APCC_Xings details of Srikakulam Circle as on 07.01.2011_Detailed Technical Action Plan Circle wise 02-11" xfId="1854" xr:uid="{00000000-0005-0000-0000-00003D070000}"/>
    <cellStyle name="_RGGVY NOV - APCC_Xings details of Srikakulam Circle as on 07.01.2011_KPMG Tech. action plan (AP, Bal. AP &amp; 8 Formats) of SKL Circle 18.06.11" xfId="1855" xr:uid="{00000000-0005-0000-0000-00003E070000}"/>
    <cellStyle name="_RGGVY NOV - APCC_Xings details of Srikakulam Circle as on 07.01.2011_QA remarks for the meeting on 04-06-2011" xfId="1856" xr:uid="{00000000-0005-0000-0000-00003F070000}"/>
    <cellStyle name="_RGGVY NOV - APCC_Xings details of Srikakulam Circle as on 07.01.2011_Rev Action plan (Tech, Comml., Nil Consm.) of SKL Circle" xfId="1857" xr:uid="{00000000-0005-0000-0000-000040070000}"/>
    <cellStyle name="_RGGVY NOV - APCC_Xings details of Srikakulam Circle as on 07.01.2011_Rev Action plan (Tech, Comml., Nil Consm.) of SKL Circle." xfId="1858" xr:uid="{00000000-0005-0000-0000-000041070000}"/>
    <cellStyle name="_RGGVY NOV - APCC_Xings details of Srikakulam Circle as on 07.01.2011_RGGVY Information as on 2-6-11 for CMD meeting" xfId="1859" xr:uid="{00000000-0005-0000-0000-000042070000}"/>
    <cellStyle name="_RGGVY NOV - APCC_Xings details of Srikakulam Circle as on 07.01.2011_RGGVY Information of sklm circle as on 10.09" xfId="1860" xr:uid="{00000000-0005-0000-0000-000043070000}"/>
    <cellStyle name="_RGGVY NOV - APCC_Xings details of Srikakulam Circle as on 07.01.2011_rggvy on 10.9.11" xfId="1861" xr:uid="{00000000-0005-0000-0000-000044070000}"/>
    <cellStyle name="_RGGVY NOV - APCC_Xings details of Srikakulam Circle as on 07.01.2011_Schools Progress as on 2-6-11" xfId="1862" xr:uid="{00000000-0005-0000-0000-000045070000}"/>
    <cellStyle name="_RGGVY NOV - APCC_Xings details of Srikakulam Circle as on 07.01.2011_techinical action plan" xfId="1863" xr:uid="{00000000-0005-0000-0000-000046070000}"/>
    <cellStyle name="_RWS Return" xfId="1864" xr:uid="{00000000-0005-0000-0000-000047070000}"/>
    <cellStyle name="_SAP DTR DATA" xfId="1865" xr:uid="{00000000-0005-0000-0000-000048070000}"/>
    <cellStyle name="_SAP DTR DATA 2" xfId="1866" xr:uid="{00000000-0005-0000-0000-000049070000}"/>
    <cellStyle name="_SAP DTR DATA 2_CMD MEETING ON 06.09.13" xfId="1867" xr:uid="{00000000-0005-0000-0000-00004A070000}"/>
    <cellStyle name="_SAP DTR DATA 3" xfId="1868" xr:uid="{00000000-0005-0000-0000-00004B070000}"/>
    <cellStyle name="_SAP DTR DATA 4" xfId="1869" xr:uid="{00000000-0005-0000-0000-00004C070000}"/>
    <cellStyle name="_SAP DTR DATA 5" xfId="1870" xr:uid="{00000000-0005-0000-0000-00004D070000}"/>
    <cellStyle name="_SAP DTR DATA 5_Existing-PTRs" xfId="1871" xr:uid="{00000000-0005-0000-0000-00004E070000}"/>
    <cellStyle name="_SAP DTR DATA 5_July- 2013" xfId="1872" xr:uid="{00000000-0005-0000-0000-00004F070000}"/>
    <cellStyle name="_SAP DTR DATA 5_June-2014" xfId="1873" xr:uid="{00000000-0005-0000-0000-000050070000}"/>
    <cellStyle name="_SAP DTR DATA 5_Nov-2013" xfId="1874" xr:uid="{00000000-0005-0000-0000-000051070000}"/>
    <cellStyle name="_SAP DTR DATA 5_RS-PTRS" xfId="1875" xr:uid="{00000000-0005-0000-0000-000052070000}"/>
    <cellStyle name="_SAP DTR DATA_11 KV Rural feeders 150 Amps" xfId="1876" xr:uid="{00000000-0005-0000-0000-000053070000}"/>
    <cellStyle name="_SAP DTR DATA_ACD Charges" xfId="1877" xr:uid="{00000000-0005-0000-0000-000054070000}"/>
    <cellStyle name="_SAP DTR DATA_ADB CIRCLE LI SCHEMES 10.09.2013" xfId="1878" xr:uid="{00000000-0005-0000-0000-000055070000}"/>
    <cellStyle name="_SAP DTR DATA_ADB CIRCLE Shifting of Lines inHousing Colonies23.09.2013.xls" xfId="1879" xr:uid="{00000000-0005-0000-0000-000056070000}"/>
    <cellStyle name="_SAP DTR DATA_ADB CRS Booklet 03-2013" xfId="1880" xr:uid="{00000000-0005-0000-0000-000057070000}"/>
    <cellStyle name="_SAP DTR DATA_AGL Sales" xfId="1881" xr:uid="{00000000-0005-0000-0000-000058070000}"/>
    <cellStyle name="_SAP DTR DATA_Arrears breakup " xfId="1882" xr:uid="{00000000-0005-0000-0000-000059070000}"/>
    <cellStyle name="_SAP DTR DATA_Arrrears Morethan Rs. 10000" xfId="1883" xr:uid="{00000000-0005-0000-0000-00005A070000}"/>
    <cellStyle name="_SAP DTR DATA_Back billing" xfId="1884" xr:uid="{00000000-0005-0000-0000-00005B070000}"/>
    <cellStyle name="_SAP DTR DATA_BOOKLET-JULY-2013._20130806151007.049_X" xfId="1885" xr:uid="{00000000-0005-0000-0000-00005C070000}"/>
    <cellStyle name="_SAP DTR DATA_Cap" xfId="1886" xr:uid="{00000000-0005-0000-0000-00005D070000}"/>
    <cellStyle name="_SAP DTR DATA_CAT wise D &amp; C" xfId="1887" xr:uid="{00000000-0005-0000-0000-00005E070000}"/>
    <cellStyle name="_SAP DTR DATA_Check Readings" xfId="1888" xr:uid="{00000000-0005-0000-0000-00005F070000}"/>
    <cellStyle name="_SAP DTR DATA_CIRCLE" xfId="1889" xr:uid="{00000000-0005-0000-0000-000060070000}"/>
    <cellStyle name="_SAP DTR DATA_CLDP List" xfId="1890" xr:uid="{00000000-0005-0000-0000-000061070000}"/>
    <cellStyle name="_SAP DTR DATA_CMD MEETING 06.11.2013 (Commercial)" xfId="1891" xr:uid="{00000000-0005-0000-0000-000062070000}"/>
    <cellStyle name="_SAP DTR DATA_CMD MEETING BOOKLET INFORMATION ADB CIRCLE 23.10.2013" xfId="1892" xr:uid="{00000000-0005-0000-0000-000063070000}"/>
    <cellStyle name="_SAP DTR DATA_CMD MEETING ON 06.09.13" xfId="1893" xr:uid="{00000000-0005-0000-0000-000064070000}"/>
    <cellStyle name="_SAP DTR DATA_CMD review meeting ADB Circle 16.09.2013" xfId="1894" xr:uid="{00000000-0005-0000-0000-000065070000}"/>
    <cellStyle name="_SAP DTR DATA_COMMERCIAL &amp; CONSTRUCTION 19.06.2013" xfId="1895" xr:uid="{00000000-0005-0000-0000-000066070000}"/>
    <cellStyle name="_SAP DTR DATA_Comparative graph data " xfId="1896" xr:uid="{00000000-0005-0000-0000-000067070000}"/>
    <cellStyle name="_SAP DTR DATA_Consolidated all Govt Works 02.09.2013" xfId="1897" xr:uid="{00000000-0005-0000-0000-000068070000}"/>
    <cellStyle name="_SAP DTR DATA_Copy of ADBCIRCLESTSub-Plan14.03.2014_20140315054830.585_X" xfId="1898" xr:uid="{00000000-0005-0000-0000-000069070000}"/>
    <cellStyle name="_SAP DTR DATA_Copy of AE-Comml-ADB_20131105122648.394_X" xfId="1899" xr:uid="{00000000-0005-0000-0000-00006A070000}"/>
    <cellStyle name="_SAP DTR DATA_Cumulative" xfId="1900" xr:uid="{00000000-0005-0000-0000-00006B070000}"/>
    <cellStyle name="_SAP DTR DATA_Dec" xfId="1901" xr:uid="{00000000-0005-0000-0000-00006C070000}"/>
    <cellStyle name="_SAP DTR DATA_Demand Raised wrt adj targe " xfId="1902" xr:uid="{00000000-0005-0000-0000-00006D070000}"/>
    <cellStyle name="_SAP DTR DATA_Development Activies of ADB Circle 09-01-2013" xfId="1903" xr:uid="{00000000-0005-0000-0000-00006E070000}"/>
    <cellStyle name="_SAP DTR DATA_Development Activies of ADB Circle 09-01-2013_RM COMPLAINS UP TO 31.05.2013 OF MRT DIVISION.." xfId="1904" xr:uid="{00000000-0005-0000-0000-00006F070000}"/>
    <cellStyle name="_SAP DTR DATA_Division wise ABSTRACT IJP IIIrd Phase 2nd list 13.09.2013" xfId="1905" xr:uid="{00000000-0005-0000-0000-000070070000}"/>
    <cellStyle name="_SAP DTR DATA_DRC Meeting held on 08.10.2013" xfId="1906" xr:uid="{00000000-0005-0000-0000-000071070000}"/>
    <cellStyle name="_SAP DTR DATA_DTR-Fail" xfId="1907" xr:uid="{00000000-0005-0000-0000-000072070000}"/>
    <cellStyle name="_SAP DTR DATA_DTR's Energised" xfId="1908" xr:uid="{00000000-0005-0000-0000-000073070000}"/>
    <cellStyle name="_SAP DTR DATA_EHT Sales" xfId="1909" xr:uid="{00000000-0005-0000-0000-000074070000}"/>
    <cellStyle name="_SAP DTR DATA_Energy Drawal &amp; Utl" xfId="1910" xr:uid="{00000000-0005-0000-0000-000075070000}"/>
    <cellStyle name="_SAP DTR DATA_Energy Sales" xfId="1911" xr:uid="{00000000-0005-0000-0000-000076070000}"/>
    <cellStyle name="_SAP DTR DATA_Exceptionals Bi-Monthly" xfId="1912" xr:uid="{00000000-0005-0000-0000-000077070000}"/>
    <cellStyle name="_SAP DTR DATA_F-20(a)" xfId="1913" xr:uid="{00000000-0005-0000-0000-000078070000}"/>
    <cellStyle name="_SAP DTR DATA_Feb" xfId="1914" xr:uid="{00000000-0005-0000-0000-000079070000}"/>
    <cellStyle name="_SAP DTR DATA_HT Metered Sales" xfId="1915" xr:uid="{00000000-0005-0000-0000-00007A070000}"/>
    <cellStyle name="_SAP DTR DATA_HT Pend Abs" xfId="1916" xr:uid="{00000000-0005-0000-0000-00007B070000}"/>
    <cellStyle name="_SAP DTR DATA_Ident Un-au AGL" xfId="1917" xr:uid="{00000000-0005-0000-0000-00007C070000}"/>
    <cellStyle name="_SAP DTR DATA_IJP IIIrd Phase 2nd list 15.09.2013" xfId="1918" xr:uid="{00000000-0005-0000-0000-00007D070000}"/>
    <cellStyle name="_SAP DTR DATA_Input, Salses &amp; Demand" xfId="1919" xr:uid="{00000000-0005-0000-0000-00007E070000}"/>
    <cellStyle name="_SAP DTR DATA_Intensive Raids" xfId="1920" xr:uid="{00000000-0005-0000-0000-00007F070000}"/>
    <cellStyle name="_SAP DTR DATA_ITDA 320 No's LIST 21.11.2013" xfId="1921" xr:uid="{00000000-0005-0000-0000-000080070000}"/>
    <cellStyle name="_SAP DTR DATA_ITDA ABSTRACT 19.12.2013" xfId="1922" xr:uid="{00000000-0005-0000-0000-000081070000}"/>
    <cellStyle name="_SAP DTR DATA_Jan" xfId="1923" xr:uid="{00000000-0005-0000-0000-000082070000}"/>
    <cellStyle name="_SAP DTR DATA_Karimnagar" xfId="1924" xr:uid="{00000000-0005-0000-0000-000083070000}"/>
    <cellStyle name="_SAP DTR DATA_KNR feb 13" xfId="1925" xr:uid="{00000000-0005-0000-0000-000084070000}"/>
    <cellStyle name="_SAP DTR DATA_LI-schme" xfId="1926" xr:uid="{00000000-0005-0000-0000-000085070000}"/>
    <cellStyle name="_SAP DTR DATA_LT Metered Sales" xfId="1927" xr:uid="{00000000-0005-0000-0000-000086070000}"/>
    <cellStyle name="_SAP DTR DATA_LV - DTR's" xfId="1928" xr:uid="{00000000-0005-0000-0000-000087070000}"/>
    <cellStyle name="_SAP DTR DATA_LV - DTR's HVDS" xfId="1929" xr:uid="{00000000-0005-0000-0000-000088070000}"/>
    <cellStyle name="_SAP DTR DATA_Mar" xfId="1930" xr:uid="{00000000-0005-0000-0000-000089070000}"/>
    <cellStyle name="_SAP DTR DATA_MHQ's" xfId="1931" xr:uid="{00000000-0005-0000-0000-00008A070000}"/>
    <cellStyle name="_SAP DTR DATA_Middle Poles" xfId="1932" xr:uid="{00000000-0005-0000-0000-00008B070000}"/>
    <cellStyle name="_SAP DTR DATA_MRI Compatability" xfId="1933" xr:uid="{00000000-0005-0000-0000-00008C070000}"/>
    <cellStyle name="_SAP DTR DATA_Mtd-Agl-Sc" xfId="1934" xr:uid="{00000000-0005-0000-0000-00008D070000}"/>
    <cellStyle name="_SAP DTR DATA_New 5 th Prof" xfId="1935" xr:uid="{00000000-0005-0000-0000-00008E070000}"/>
    <cellStyle name="_SAP DTR DATA_New LD PROFORMA" xfId="1936" xr:uid="{00000000-0005-0000-0000-00008F070000}"/>
    <cellStyle name="_SAP DTR DATA_Non-Free-Agls" xfId="1937" xr:uid="{00000000-0005-0000-0000-000090070000}"/>
    <cellStyle name="_SAP DTR DATA_NPDCL Abstract" xfId="1938" xr:uid="{00000000-0005-0000-0000-000091070000}"/>
    <cellStyle name="_SAP DTR DATA_Off Detail" xfId="1939" xr:uid="{00000000-0005-0000-0000-000092070000}"/>
    <cellStyle name="_SAP DTR DATA_Over-DTR" xfId="1940" xr:uid="{00000000-0005-0000-0000-000093070000}"/>
    <cellStyle name="_SAP DTR DATA_Perf-new format" xfId="1941" xr:uid="{00000000-0005-0000-0000-000094070000}"/>
    <cellStyle name="_SAP DTR DATA_Performance sheet" xfId="1942" xr:uid="{00000000-0005-0000-0000-000095070000}"/>
    <cellStyle name="_SAP DTR DATA_Reasons for Accidents (B)" xfId="1943" xr:uid="{00000000-0005-0000-0000-000096070000}"/>
    <cellStyle name="_SAP DTR DATA_Release AGL " xfId="1944" xr:uid="{00000000-0005-0000-0000-000097070000}"/>
    <cellStyle name="_SAP DTR DATA_Revenue collection " xfId="1945" xr:uid="{00000000-0005-0000-0000-000098070000}"/>
    <cellStyle name="_SAP DTR DATA_Revised CMD review meeting ADB Circle June 13" xfId="1946" xr:uid="{00000000-0005-0000-0000-000099070000}"/>
    <cellStyle name="_SAP DTR DATA_revised KNR Dec 2012" xfId="1947" xr:uid="{00000000-0005-0000-0000-00009A070000}"/>
    <cellStyle name="_SAP DTR DATA_Revised MIS Comml Nirmal 1-8-2013" xfId="1948" xr:uid="{00000000-0005-0000-0000-00009B070000}"/>
    <cellStyle name="_SAP DTR DATA_RR act new" xfId="1949" xr:uid="{00000000-0005-0000-0000-00009C070000}"/>
    <cellStyle name="_SAP DTR DATA_Sheet1" xfId="1950" xr:uid="{00000000-0005-0000-0000-00009D070000}"/>
    <cellStyle name="_SAP DTR DATA_Sp-Rural" xfId="1951" xr:uid="{00000000-0005-0000-0000-00009E070000}"/>
    <cellStyle name="_SAP DTR DATA_SP-Urban" xfId="1952" xr:uid="{00000000-0005-0000-0000-00009F070000}"/>
    <cellStyle name="_SAP DTR DATA_T &amp; Munpl" xfId="1953" xr:uid="{00000000-0005-0000-0000-0000A0070000}"/>
    <cellStyle name="_SAP DTR DATA_Tatkal AGL" xfId="1954" xr:uid="{00000000-0005-0000-0000-0000A1070000}"/>
    <cellStyle name="_SAP DTR DATA_TECH. MIS NIRMAL 01-10-2012" xfId="1955" xr:uid="{00000000-0005-0000-0000-0000A2070000}"/>
    <cellStyle name="_SAP DTR DATA_TECH. MIS NIRMAL 01-10-2012_ADB CIRCLE CLDP, IJP &amp; ST Sub-Plan 06.01.2014" xfId="1956" xr:uid="{00000000-0005-0000-0000-0000A3070000}"/>
    <cellStyle name="_SAP DTR DATA_TECH. MIS NIRMAL 01-10-2012_ADB CIRCLE SPANDANA     (1) &amp; (2) 16.01.2014" xfId="1957" xr:uid="{00000000-0005-0000-0000-0000A4070000}"/>
    <cellStyle name="_SAP DTR DATA_TECH. MIS NIRMAL 01-10-2012_ADB CIRCLE weekly information 01.02.2014" xfId="1958" xr:uid="{00000000-0005-0000-0000-0000A5070000}"/>
    <cellStyle name="_SAP DTR DATA_TECH. MIS NIRMAL 01-10-2012_ADB CIRCLE weekly information 18.01.2014" xfId="1959" xr:uid="{00000000-0005-0000-0000-0000A6070000}"/>
    <cellStyle name="_SAP DTR DATA_TECH. MIS NIRMAL 01-10-2012_CIRCLE 01.02.2014" xfId="1960" xr:uid="{00000000-0005-0000-0000-0000A7070000}"/>
    <cellStyle name="_SAP DTR DATA_TECH. MIS NIRMAL 01-10-2012_Consolidated all Govt Works 02.01.2014" xfId="1961" xr:uid="{00000000-0005-0000-0000-0000A8070000}"/>
    <cellStyle name="_SAP DTR DATA_Top 100 services" xfId="1962" xr:uid="{00000000-0005-0000-0000-0000A9070000}"/>
    <cellStyle name="_SAP DTR DATA_Total Metered Sales " xfId="1963" xr:uid="{00000000-0005-0000-0000-0000AA070000}"/>
    <cellStyle name="_SAP DTR DATA_Un-Agls (3)" xfId="1964" xr:uid="{00000000-0005-0000-0000-0000AB070000}"/>
    <cellStyle name="_SAP DTR DATA_Un-Agls (4)" xfId="1965" xr:uid="{00000000-0005-0000-0000-0000AC070000}"/>
    <cellStyle name="_SAP DTR DATA_Verified Part-A Go-Live status of MDAS GIS 26th Dec(1)" xfId="1966" xr:uid="{00000000-0005-0000-0000-0000AD070000}"/>
    <cellStyle name="_SAP DTR DATA_WGL-Comml" xfId="1967" xr:uid="{00000000-0005-0000-0000-0000AE070000}"/>
    <cellStyle name="_SAP DTR DATA_Work orders" xfId="1968" xr:uid="{00000000-0005-0000-0000-0000AF070000}"/>
    <cellStyle name="_SAP DTR DATA_Zone NZB - SEPTEMBER' 12" xfId="1969" xr:uid="{00000000-0005-0000-0000-0000B0070000}"/>
    <cellStyle name="_schools inf" xfId="1970" xr:uid="{00000000-0005-0000-0000-0000B1070000}"/>
    <cellStyle name="_schools inf 2" xfId="1971" xr:uid="{00000000-0005-0000-0000-0000B2070000}"/>
    <cellStyle name="_schools inf 3" xfId="1972" xr:uid="{00000000-0005-0000-0000-0000B3070000}"/>
    <cellStyle name="_schools inf 4" xfId="1973" xr:uid="{00000000-0005-0000-0000-0000B4070000}"/>
    <cellStyle name="_schools inf 5" xfId="1974" xr:uid="{00000000-0005-0000-0000-0000B5070000}"/>
    <cellStyle name="_schools inf 5_Existing-PTRs" xfId="1975" xr:uid="{00000000-0005-0000-0000-0000B6070000}"/>
    <cellStyle name="_schools inf 5_July- 2013" xfId="1976" xr:uid="{00000000-0005-0000-0000-0000B7070000}"/>
    <cellStyle name="_schools inf 5_June-2014" xfId="1977" xr:uid="{00000000-0005-0000-0000-0000B8070000}"/>
    <cellStyle name="_schools inf 5_Nov-2013" xfId="1978" xr:uid="{00000000-0005-0000-0000-0000B9070000}"/>
    <cellStyle name="_schools inf 5_RS-PTRS" xfId="1979" xr:uid="{00000000-0005-0000-0000-0000BA070000}"/>
    <cellStyle name="_schools inf_11 KV Rural feeders 150 Amps" xfId="1980" xr:uid="{00000000-0005-0000-0000-0000BB070000}"/>
    <cellStyle name="_schools inf_ACD Charges" xfId="1981" xr:uid="{00000000-0005-0000-0000-0000BC070000}"/>
    <cellStyle name="_schools inf_ADB CIRCLE LI SCHEMES 10.09.2013" xfId="1982" xr:uid="{00000000-0005-0000-0000-0000BD070000}"/>
    <cellStyle name="_schools inf_ADB CIRCLE Shifting of Lines inHousing Colonies23.09.2013.xls" xfId="1983" xr:uid="{00000000-0005-0000-0000-0000BE070000}"/>
    <cellStyle name="_schools inf_ADB CRS Booklet 03-2013" xfId="1984" xr:uid="{00000000-0005-0000-0000-0000BF070000}"/>
    <cellStyle name="_schools inf_AGL Sales" xfId="1985" xr:uid="{00000000-0005-0000-0000-0000C0070000}"/>
    <cellStyle name="_schools inf_Arrears breakup " xfId="1986" xr:uid="{00000000-0005-0000-0000-0000C1070000}"/>
    <cellStyle name="_schools inf_Arrrears Morethan Rs. 10000" xfId="1987" xr:uid="{00000000-0005-0000-0000-0000C2070000}"/>
    <cellStyle name="_schools inf_Back billing" xfId="1988" xr:uid="{00000000-0005-0000-0000-0000C3070000}"/>
    <cellStyle name="_schools inf_Cap" xfId="1989" xr:uid="{00000000-0005-0000-0000-0000C4070000}"/>
    <cellStyle name="_schools inf_CAT wise D &amp; C" xfId="1990" xr:uid="{00000000-0005-0000-0000-0000C5070000}"/>
    <cellStyle name="_schools inf_Check Readings" xfId="1991" xr:uid="{00000000-0005-0000-0000-0000C6070000}"/>
    <cellStyle name="_schools inf_CIRCLE" xfId="1992" xr:uid="{00000000-0005-0000-0000-0000C7070000}"/>
    <cellStyle name="_schools inf_CLDP List" xfId="1993" xr:uid="{00000000-0005-0000-0000-0000C8070000}"/>
    <cellStyle name="_schools inf_CMD MEETING 06.11.2013 (Commercial)" xfId="1994" xr:uid="{00000000-0005-0000-0000-0000C9070000}"/>
    <cellStyle name="_schools inf_CMD MEETING BOOKLET INFORMATION ADB CIRCLE 23.10.2013" xfId="1995" xr:uid="{00000000-0005-0000-0000-0000CA070000}"/>
    <cellStyle name="_schools inf_CMD review meeting ADB Circle 16.09.2013" xfId="1996" xr:uid="{00000000-0005-0000-0000-0000CB070000}"/>
    <cellStyle name="_schools inf_Comparative graph data " xfId="1997" xr:uid="{00000000-0005-0000-0000-0000CC070000}"/>
    <cellStyle name="_schools inf_Consolidated all Govt Works 02.09.2013" xfId="1998" xr:uid="{00000000-0005-0000-0000-0000CD070000}"/>
    <cellStyle name="_schools inf_Cumulative" xfId="1999" xr:uid="{00000000-0005-0000-0000-0000CE070000}"/>
    <cellStyle name="_schools inf_Dec" xfId="2000" xr:uid="{00000000-0005-0000-0000-0000CF070000}"/>
    <cellStyle name="_schools inf_Demand Raised wrt adj targe " xfId="2001" xr:uid="{00000000-0005-0000-0000-0000D0070000}"/>
    <cellStyle name="_schools inf_Development Activies of ADB Circle 09-01-2013" xfId="2002" xr:uid="{00000000-0005-0000-0000-0000D1070000}"/>
    <cellStyle name="_schools inf_Development Activies of ADB Circle 09-01-2013_RM COMPLAINS UP TO 31.05.2013 OF MRT DIVISION.." xfId="2003" xr:uid="{00000000-0005-0000-0000-0000D2070000}"/>
    <cellStyle name="_schools inf_Division wise ABSTRACT IJP IIIrd Phase 2nd list 13.09.2013" xfId="2004" xr:uid="{00000000-0005-0000-0000-0000D3070000}"/>
    <cellStyle name="_schools inf_DRC Meeting held on 08.10.2013" xfId="2005" xr:uid="{00000000-0005-0000-0000-0000D4070000}"/>
    <cellStyle name="_schools inf_DTR-Fail" xfId="2006" xr:uid="{00000000-0005-0000-0000-0000D5070000}"/>
    <cellStyle name="_schools inf_DTR's Energised" xfId="2007" xr:uid="{00000000-0005-0000-0000-0000D6070000}"/>
    <cellStyle name="_schools inf_EHT Sales" xfId="2008" xr:uid="{00000000-0005-0000-0000-0000D7070000}"/>
    <cellStyle name="_schools inf_Energy Drawal &amp; Utl" xfId="2009" xr:uid="{00000000-0005-0000-0000-0000D8070000}"/>
    <cellStyle name="_schools inf_Energy Sales" xfId="2010" xr:uid="{00000000-0005-0000-0000-0000D9070000}"/>
    <cellStyle name="_schools inf_Exceptionals Bi-Monthly" xfId="2011" xr:uid="{00000000-0005-0000-0000-0000DA070000}"/>
    <cellStyle name="_schools inf_F-20(a)" xfId="2012" xr:uid="{00000000-0005-0000-0000-0000DB070000}"/>
    <cellStyle name="_schools inf_Feb" xfId="2013" xr:uid="{00000000-0005-0000-0000-0000DC070000}"/>
    <cellStyle name="_schools inf_HT Metered Sales" xfId="2014" xr:uid="{00000000-0005-0000-0000-0000DD070000}"/>
    <cellStyle name="_schools inf_HT Pend Abs" xfId="2015" xr:uid="{00000000-0005-0000-0000-0000DE070000}"/>
    <cellStyle name="_schools inf_Ident Un-au AGL" xfId="2016" xr:uid="{00000000-0005-0000-0000-0000DF070000}"/>
    <cellStyle name="_schools inf_IJP IIIrd Phase 2nd list 15.09.2013" xfId="2017" xr:uid="{00000000-0005-0000-0000-0000E0070000}"/>
    <cellStyle name="_schools inf_Input, Salses &amp; Demand" xfId="2018" xr:uid="{00000000-0005-0000-0000-0000E1070000}"/>
    <cellStyle name="_schools inf_Intensive Raids" xfId="2019" xr:uid="{00000000-0005-0000-0000-0000E2070000}"/>
    <cellStyle name="_schools inf_ITDA 320 No's LIST 21.11.2013" xfId="2020" xr:uid="{00000000-0005-0000-0000-0000E3070000}"/>
    <cellStyle name="_schools inf_ITDA ABSTRACT 19.12.2013" xfId="2021" xr:uid="{00000000-0005-0000-0000-0000E4070000}"/>
    <cellStyle name="_schools inf_Jan" xfId="2022" xr:uid="{00000000-0005-0000-0000-0000E5070000}"/>
    <cellStyle name="_schools inf_Karimnagar" xfId="2023" xr:uid="{00000000-0005-0000-0000-0000E6070000}"/>
    <cellStyle name="_schools inf_KNR feb 13" xfId="2024" xr:uid="{00000000-0005-0000-0000-0000E7070000}"/>
    <cellStyle name="_schools inf_LI-schme" xfId="2025" xr:uid="{00000000-0005-0000-0000-0000E8070000}"/>
    <cellStyle name="_schools inf_LT Metered Sales" xfId="2026" xr:uid="{00000000-0005-0000-0000-0000E9070000}"/>
    <cellStyle name="_schools inf_LV - DTR's" xfId="2027" xr:uid="{00000000-0005-0000-0000-0000EA070000}"/>
    <cellStyle name="_schools inf_LV - DTR's HVDS" xfId="2028" xr:uid="{00000000-0005-0000-0000-0000EB070000}"/>
    <cellStyle name="_schools inf_Mar" xfId="2029" xr:uid="{00000000-0005-0000-0000-0000EC070000}"/>
    <cellStyle name="_schools inf_MHQ's" xfId="2030" xr:uid="{00000000-0005-0000-0000-0000ED070000}"/>
    <cellStyle name="_schools inf_Middle Poles" xfId="2031" xr:uid="{00000000-0005-0000-0000-0000EE070000}"/>
    <cellStyle name="_schools inf_MRI Compatability" xfId="2032" xr:uid="{00000000-0005-0000-0000-0000EF070000}"/>
    <cellStyle name="_schools inf_Mtd-Agl-Sc" xfId="2033" xr:uid="{00000000-0005-0000-0000-0000F0070000}"/>
    <cellStyle name="_schools inf_New 5 th Prof" xfId="2034" xr:uid="{00000000-0005-0000-0000-0000F1070000}"/>
    <cellStyle name="_schools inf_New LD PROFORMA" xfId="2035" xr:uid="{00000000-0005-0000-0000-0000F2070000}"/>
    <cellStyle name="_schools inf_Non-Free-Agls" xfId="2036" xr:uid="{00000000-0005-0000-0000-0000F3070000}"/>
    <cellStyle name="_schools inf_Off Detail" xfId="2037" xr:uid="{00000000-0005-0000-0000-0000F4070000}"/>
    <cellStyle name="_schools inf_Over-DTR" xfId="2038" xr:uid="{00000000-0005-0000-0000-0000F5070000}"/>
    <cellStyle name="_schools inf_Perf-new format" xfId="2039" xr:uid="{00000000-0005-0000-0000-0000F6070000}"/>
    <cellStyle name="_schools inf_Performance sheet" xfId="2040" xr:uid="{00000000-0005-0000-0000-0000F7070000}"/>
    <cellStyle name="_schools inf_Reasons for Accidents (B)" xfId="2041" xr:uid="{00000000-0005-0000-0000-0000F8070000}"/>
    <cellStyle name="_schools inf_Release AGL " xfId="2042" xr:uid="{00000000-0005-0000-0000-0000F9070000}"/>
    <cellStyle name="_schools inf_Revenue collection " xfId="2043" xr:uid="{00000000-0005-0000-0000-0000FA070000}"/>
    <cellStyle name="_schools inf_Revised CMD review meeting ADB Circle June 13" xfId="2044" xr:uid="{00000000-0005-0000-0000-0000FB070000}"/>
    <cellStyle name="_schools inf_revised KNR Dec 2012" xfId="2045" xr:uid="{00000000-0005-0000-0000-0000FC070000}"/>
    <cellStyle name="_schools inf_Revised MIS Comml Nirmal 1-8-2013" xfId="2046" xr:uid="{00000000-0005-0000-0000-0000FD070000}"/>
    <cellStyle name="_schools inf_RR act new" xfId="2047" xr:uid="{00000000-0005-0000-0000-0000FE070000}"/>
    <cellStyle name="_schools inf_Sheet1" xfId="2048" xr:uid="{00000000-0005-0000-0000-0000FF070000}"/>
    <cellStyle name="_schools inf_Sp-Rural" xfId="2049" xr:uid="{00000000-0005-0000-0000-000000080000}"/>
    <cellStyle name="_schools inf_SP-Urban" xfId="2050" xr:uid="{00000000-0005-0000-0000-000001080000}"/>
    <cellStyle name="_schools inf_T &amp; Munpl" xfId="2051" xr:uid="{00000000-0005-0000-0000-000002080000}"/>
    <cellStyle name="_schools inf_Tatkal AGL" xfId="2052" xr:uid="{00000000-0005-0000-0000-000003080000}"/>
    <cellStyle name="_schools inf_TECH. MIS NIRMAL 01-10-2012" xfId="2053" xr:uid="{00000000-0005-0000-0000-000004080000}"/>
    <cellStyle name="_schools inf_TECH. MIS NIRMAL 01-10-2012_ADB CIRCLE CLDP, IJP &amp; ST Sub-Plan 06.01.2014" xfId="2054" xr:uid="{00000000-0005-0000-0000-000005080000}"/>
    <cellStyle name="_schools inf_TECH. MIS NIRMAL 01-10-2012_ADB CIRCLE SPANDANA     (1) &amp; (2) 16.01.2014" xfId="2055" xr:uid="{00000000-0005-0000-0000-000006080000}"/>
    <cellStyle name="_schools inf_TECH. MIS NIRMAL 01-10-2012_ADB CIRCLE weekly information 01.02.2014" xfId="2056" xr:uid="{00000000-0005-0000-0000-000007080000}"/>
    <cellStyle name="_schools inf_TECH. MIS NIRMAL 01-10-2012_ADB CIRCLE weekly information 18.01.2014" xfId="2057" xr:uid="{00000000-0005-0000-0000-000008080000}"/>
    <cellStyle name="_schools inf_TECH. MIS NIRMAL 01-10-2012_CIRCLE 01.02.2014" xfId="2058" xr:uid="{00000000-0005-0000-0000-000009080000}"/>
    <cellStyle name="_schools inf_TECH. MIS NIRMAL 01-10-2012_Consolidated all Govt Works 02.01.2014" xfId="2059" xr:uid="{00000000-0005-0000-0000-00000A080000}"/>
    <cellStyle name="_schools inf_Top 100 services" xfId="2060" xr:uid="{00000000-0005-0000-0000-00000B080000}"/>
    <cellStyle name="_schools inf_Total Metered Sales " xfId="2061" xr:uid="{00000000-0005-0000-0000-00000C080000}"/>
    <cellStyle name="_schools inf_Un-Agls (3)" xfId="2062" xr:uid="{00000000-0005-0000-0000-00000D080000}"/>
    <cellStyle name="_schools inf_Un-Agls (4)" xfId="2063" xr:uid="{00000000-0005-0000-0000-00000E080000}"/>
    <cellStyle name="_schools inf_Work orders" xfId="2064" xr:uid="{00000000-0005-0000-0000-00000F080000}"/>
    <cellStyle name="_schools inf_Zone NZB - SEPTEMBER' 12" xfId="2065" xr:uid="{00000000-0005-0000-0000-000010080000}"/>
    <cellStyle name="_SE Review formats 24.08.09" xfId="2066" xr:uid="{00000000-0005-0000-0000-000011080000}"/>
    <cellStyle name="_SHIFTING OF LINES" xfId="2067" xr:uid="{00000000-0005-0000-0000-000012080000}"/>
    <cellStyle name="_SS10" xfId="2068" xr:uid="{00000000-0005-0000-0000-000013080000}"/>
    <cellStyle name="_SS10 prp" xfId="2069" xr:uid="{00000000-0005-0000-0000-000014080000}"/>
    <cellStyle name="_SS11" xfId="2070" xr:uid="{00000000-0005-0000-0000-000015080000}"/>
    <cellStyle name="_SS9" xfId="2071" xr:uid="{00000000-0005-0000-0000-000016080000}"/>
    <cellStyle name="_T&amp;D SSs" xfId="2072" xr:uid="{00000000-0005-0000-0000-000017080000}"/>
    <cellStyle name="=C:\WINNT\SYSTEM32\COMMAND.COM" xfId="2073" xr:uid="{00000000-0005-0000-0000-000018080000}"/>
    <cellStyle name="=C:\WINNT\SYSTEM32\COMMAND.COM 10" xfId="2074" xr:uid="{00000000-0005-0000-0000-000019080000}"/>
    <cellStyle name="=C:\WINNT\SYSTEM32\COMMAND.COM 2" xfId="2075" xr:uid="{00000000-0005-0000-0000-00001A080000}"/>
    <cellStyle name="=C:\WINNT\SYSTEM32\COMMAND.COM 3" xfId="2076" xr:uid="{00000000-0005-0000-0000-00001B080000}"/>
    <cellStyle name="=C:\WINNT\SYSTEM32\COMMAND.COM 4" xfId="2077" xr:uid="{00000000-0005-0000-0000-00001C080000}"/>
    <cellStyle name="=C:\WINNT\SYSTEM32\COMMAND.COM 5" xfId="2078" xr:uid="{00000000-0005-0000-0000-00001D080000}"/>
    <cellStyle name="=C:\WINNT\SYSTEM32\COMMAND.COM_Copy of CMDR NPDCL 07.11.2012" xfId="2079" xr:uid="{00000000-0005-0000-0000-00001E080000}"/>
    <cellStyle name="=C:\WINNT35\SYSTEM32\COMMAND.COM" xfId="2080" xr:uid="{00000000-0005-0000-0000-00001F080000}"/>
    <cellStyle name="=C:\WINNT35\SYSTEM32\COMMAND.COM 2" xfId="2081" xr:uid="{00000000-0005-0000-0000-000020080000}"/>
    <cellStyle name="=C:\WINNT35\SYSTEM32\COMMAND.COM 3" xfId="2082" xr:uid="{00000000-0005-0000-0000-000021080000}"/>
    <cellStyle name="=C:\WINNT35\SYSTEM32\COMMAND.COM 4" xfId="2083" xr:uid="{00000000-0005-0000-0000-000022080000}"/>
    <cellStyle name="=C:\WINNT35\SYSTEM32\COMMAND.COM 5" xfId="2084" xr:uid="{00000000-0005-0000-0000-000023080000}"/>
    <cellStyle name="=C:\WINNT35\SYSTEM32\COMMAND.COM_CMD MEETING ON 06.09.13" xfId="2085" xr:uid="{00000000-0005-0000-0000-000024080000}"/>
    <cellStyle name="0,0_x000d__x000a_NA_x000d__x000a_" xfId="2086" xr:uid="{00000000-0005-0000-0000-000025080000}"/>
    <cellStyle name="18" xfId="2087" xr:uid="{00000000-0005-0000-0000-000026080000}"/>
    <cellStyle name="18 2" xfId="2088" xr:uid="{00000000-0005-0000-0000-000027080000}"/>
    <cellStyle name="18 3" xfId="2089" xr:uid="{00000000-0005-0000-0000-000028080000}"/>
    <cellStyle name="18 4" xfId="2090" xr:uid="{00000000-0005-0000-0000-000029080000}"/>
    <cellStyle name="18_Karimnagar" xfId="2091" xr:uid="{00000000-0005-0000-0000-00002A080000}"/>
    <cellStyle name="20" xfId="2092" xr:uid="{00000000-0005-0000-0000-00002B080000}"/>
    <cellStyle name="20 2" xfId="2093" xr:uid="{00000000-0005-0000-0000-00002C080000}"/>
    <cellStyle name="20 3" xfId="2094" xr:uid="{00000000-0005-0000-0000-00002D080000}"/>
    <cellStyle name="20 4" xfId="2095" xr:uid="{00000000-0005-0000-0000-00002E080000}"/>
    <cellStyle name="20% - Accent1 2" xfId="2096" xr:uid="{00000000-0005-0000-0000-00002F080000}"/>
    <cellStyle name="20% - Accent1 3" xfId="2097" xr:uid="{00000000-0005-0000-0000-000030080000}"/>
    <cellStyle name="20% - Accent2 2" xfId="2098" xr:uid="{00000000-0005-0000-0000-000031080000}"/>
    <cellStyle name="20% - Accent2 3" xfId="2099" xr:uid="{00000000-0005-0000-0000-000032080000}"/>
    <cellStyle name="20% - Accent3 2" xfId="2100" xr:uid="{00000000-0005-0000-0000-000033080000}"/>
    <cellStyle name="20% - Accent3 3" xfId="2101" xr:uid="{00000000-0005-0000-0000-000034080000}"/>
    <cellStyle name="20% - Accent4 2" xfId="2102" xr:uid="{00000000-0005-0000-0000-000035080000}"/>
    <cellStyle name="20% - Accent4 3" xfId="2103" xr:uid="{00000000-0005-0000-0000-000036080000}"/>
    <cellStyle name="20% - Accent5 2" xfId="2104" xr:uid="{00000000-0005-0000-0000-000037080000}"/>
    <cellStyle name="20% - Accent5 3" xfId="2105" xr:uid="{00000000-0005-0000-0000-000038080000}"/>
    <cellStyle name="20% - Accent6 2" xfId="2106" xr:uid="{00000000-0005-0000-0000-000039080000}"/>
    <cellStyle name="20% - Accent6 3" xfId="2107" xr:uid="{00000000-0005-0000-0000-00003A080000}"/>
    <cellStyle name="20+b" xfId="2108" xr:uid="{00000000-0005-0000-0000-00003B080000}"/>
    <cellStyle name="20+b 2" xfId="2109" xr:uid="{00000000-0005-0000-0000-00003C080000}"/>
    <cellStyle name="20+b 3" xfId="2110" xr:uid="{00000000-0005-0000-0000-00003D080000}"/>
    <cellStyle name="20+b 4" xfId="2111" xr:uid="{00000000-0005-0000-0000-00003E080000}"/>
    <cellStyle name="20+b_Karimnagar" xfId="2112" xr:uid="{00000000-0005-0000-0000-00003F080000}"/>
    <cellStyle name="24" xfId="2113" xr:uid="{00000000-0005-0000-0000-000040080000}"/>
    <cellStyle name="24 2" xfId="2114" xr:uid="{00000000-0005-0000-0000-000041080000}"/>
    <cellStyle name="24 3" xfId="2115" xr:uid="{00000000-0005-0000-0000-000042080000}"/>
    <cellStyle name="24 4" xfId="2116" xr:uid="{00000000-0005-0000-0000-000043080000}"/>
    <cellStyle name="24_Karimnagar" xfId="2117" xr:uid="{00000000-0005-0000-0000-000044080000}"/>
    <cellStyle name="24+b" xfId="2118" xr:uid="{00000000-0005-0000-0000-000045080000}"/>
    <cellStyle name="24+b 2" xfId="2119" xr:uid="{00000000-0005-0000-0000-000046080000}"/>
    <cellStyle name="24+b 3" xfId="2120" xr:uid="{00000000-0005-0000-0000-000047080000}"/>
    <cellStyle name="24+b 4" xfId="2121" xr:uid="{00000000-0005-0000-0000-000048080000}"/>
    <cellStyle name="24+b_Karimnagar" xfId="2122" xr:uid="{00000000-0005-0000-0000-000049080000}"/>
    <cellStyle name="40% - Accent1 2" xfId="2123" xr:uid="{00000000-0005-0000-0000-00004A080000}"/>
    <cellStyle name="40% - Accent1 3" xfId="2124" xr:uid="{00000000-0005-0000-0000-00004B080000}"/>
    <cellStyle name="40% - Accent2 2" xfId="2125" xr:uid="{00000000-0005-0000-0000-00004C080000}"/>
    <cellStyle name="40% - Accent2 3" xfId="2126" xr:uid="{00000000-0005-0000-0000-00004D080000}"/>
    <cellStyle name="40% - Accent3 2" xfId="2127" xr:uid="{00000000-0005-0000-0000-00004E080000}"/>
    <cellStyle name="40% - Accent3 3" xfId="2128" xr:uid="{00000000-0005-0000-0000-00004F080000}"/>
    <cellStyle name="40% - Accent4 2" xfId="2129" xr:uid="{00000000-0005-0000-0000-000050080000}"/>
    <cellStyle name="40% - Accent4 3" xfId="2130" xr:uid="{00000000-0005-0000-0000-000051080000}"/>
    <cellStyle name="40% - Accent5 2" xfId="2131" xr:uid="{00000000-0005-0000-0000-000052080000}"/>
    <cellStyle name="40% - Accent5 3" xfId="2132" xr:uid="{00000000-0005-0000-0000-000053080000}"/>
    <cellStyle name="40% - Accent6 2" xfId="2133" xr:uid="{00000000-0005-0000-0000-000054080000}"/>
    <cellStyle name="40% - Accent6 3" xfId="2134" xr:uid="{00000000-0005-0000-0000-000055080000}"/>
    <cellStyle name="60% - Accent1 2" xfId="2135" xr:uid="{00000000-0005-0000-0000-000056080000}"/>
    <cellStyle name="60% - Accent1 3" xfId="2136" xr:uid="{00000000-0005-0000-0000-000057080000}"/>
    <cellStyle name="60% - Accent2 2" xfId="2137" xr:uid="{00000000-0005-0000-0000-000058080000}"/>
    <cellStyle name="60% - Accent2 3" xfId="2138" xr:uid="{00000000-0005-0000-0000-000059080000}"/>
    <cellStyle name="60% - Accent3 2" xfId="2139" xr:uid="{00000000-0005-0000-0000-00005A080000}"/>
    <cellStyle name="60% - Accent3 3" xfId="2140" xr:uid="{00000000-0005-0000-0000-00005B080000}"/>
    <cellStyle name="60% - Accent4 2" xfId="2141" xr:uid="{00000000-0005-0000-0000-00005C080000}"/>
    <cellStyle name="60% - Accent4 3" xfId="2142" xr:uid="{00000000-0005-0000-0000-00005D080000}"/>
    <cellStyle name="60% - Accent5 2" xfId="2143" xr:uid="{00000000-0005-0000-0000-00005E080000}"/>
    <cellStyle name="60% - Accent5 3" xfId="2144" xr:uid="{00000000-0005-0000-0000-00005F080000}"/>
    <cellStyle name="60% - Accent6 2" xfId="2145" xr:uid="{00000000-0005-0000-0000-000060080000}"/>
    <cellStyle name="60% - Accent6 3" xfId="2146" xr:uid="{00000000-0005-0000-0000-000061080000}"/>
    <cellStyle name="75" xfId="2147" xr:uid="{00000000-0005-0000-0000-000062080000}"/>
    <cellStyle name="75 10" xfId="2148" xr:uid="{00000000-0005-0000-0000-000063080000}"/>
    <cellStyle name="75 11" xfId="2149" xr:uid="{00000000-0005-0000-0000-000064080000}"/>
    <cellStyle name="75 12" xfId="2150" xr:uid="{00000000-0005-0000-0000-000065080000}"/>
    <cellStyle name="75 13" xfId="2151" xr:uid="{00000000-0005-0000-0000-000066080000}"/>
    <cellStyle name="75 14" xfId="2152" xr:uid="{00000000-0005-0000-0000-000067080000}"/>
    <cellStyle name="75 15" xfId="2153" xr:uid="{00000000-0005-0000-0000-000068080000}"/>
    <cellStyle name="75 16" xfId="2154" xr:uid="{00000000-0005-0000-0000-000069080000}"/>
    <cellStyle name="75 17" xfId="2155" xr:uid="{00000000-0005-0000-0000-00006A080000}"/>
    <cellStyle name="75 18" xfId="2156" xr:uid="{00000000-0005-0000-0000-00006B080000}"/>
    <cellStyle name="75 19" xfId="2157" xr:uid="{00000000-0005-0000-0000-00006C080000}"/>
    <cellStyle name="75 2" xfId="2158" xr:uid="{00000000-0005-0000-0000-00006D080000}"/>
    <cellStyle name="75 20" xfId="2159" xr:uid="{00000000-0005-0000-0000-00006E080000}"/>
    <cellStyle name="75 21" xfId="2160" xr:uid="{00000000-0005-0000-0000-00006F080000}"/>
    <cellStyle name="75 22" xfId="2161" xr:uid="{00000000-0005-0000-0000-000070080000}"/>
    <cellStyle name="75 23" xfId="2162" xr:uid="{00000000-0005-0000-0000-000071080000}"/>
    <cellStyle name="75 24" xfId="2163" xr:uid="{00000000-0005-0000-0000-000072080000}"/>
    <cellStyle name="75 25" xfId="2164" xr:uid="{00000000-0005-0000-0000-000073080000}"/>
    <cellStyle name="75 26" xfId="2165" xr:uid="{00000000-0005-0000-0000-000074080000}"/>
    <cellStyle name="75 27" xfId="2166" xr:uid="{00000000-0005-0000-0000-000075080000}"/>
    <cellStyle name="75 28" xfId="2167" xr:uid="{00000000-0005-0000-0000-000076080000}"/>
    <cellStyle name="75 29" xfId="2168" xr:uid="{00000000-0005-0000-0000-000077080000}"/>
    <cellStyle name="75 3" xfId="2169" xr:uid="{00000000-0005-0000-0000-000078080000}"/>
    <cellStyle name="75 30" xfId="2170" xr:uid="{00000000-0005-0000-0000-000079080000}"/>
    <cellStyle name="75 31" xfId="2171" xr:uid="{00000000-0005-0000-0000-00007A080000}"/>
    <cellStyle name="75 32" xfId="2172" xr:uid="{00000000-0005-0000-0000-00007B080000}"/>
    <cellStyle name="75 33" xfId="2173" xr:uid="{00000000-0005-0000-0000-00007C080000}"/>
    <cellStyle name="75 34" xfId="2174" xr:uid="{00000000-0005-0000-0000-00007D080000}"/>
    <cellStyle name="75 35" xfId="2175" xr:uid="{00000000-0005-0000-0000-00007E080000}"/>
    <cellStyle name="75 36" xfId="2176" xr:uid="{00000000-0005-0000-0000-00007F080000}"/>
    <cellStyle name="75 37" xfId="2177" xr:uid="{00000000-0005-0000-0000-000080080000}"/>
    <cellStyle name="75 38" xfId="2178" xr:uid="{00000000-0005-0000-0000-000081080000}"/>
    <cellStyle name="75 39" xfId="2179" xr:uid="{00000000-0005-0000-0000-000082080000}"/>
    <cellStyle name="75 4" xfId="2180" xr:uid="{00000000-0005-0000-0000-000083080000}"/>
    <cellStyle name="75 5" xfId="2181" xr:uid="{00000000-0005-0000-0000-000084080000}"/>
    <cellStyle name="75 6" xfId="2182" xr:uid="{00000000-0005-0000-0000-000085080000}"/>
    <cellStyle name="75 7" xfId="2183" xr:uid="{00000000-0005-0000-0000-000086080000}"/>
    <cellStyle name="75 8" xfId="2184" xr:uid="{00000000-0005-0000-0000-000087080000}"/>
    <cellStyle name="75 9" xfId="2185" xr:uid="{00000000-0005-0000-0000-000088080000}"/>
    <cellStyle name="75_Check Readings" xfId="2186" xr:uid="{00000000-0005-0000-0000-000089080000}"/>
    <cellStyle name="a" xfId="2187" xr:uid="{00000000-0005-0000-0000-00008A080000}"/>
    <cellStyle name="Accent1 - 20%" xfId="2188" xr:uid="{00000000-0005-0000-0000-00008B080000}"/>
    <cellStyle name="Accent1 - 20% 2" xfId="2189" xr:uid="{00000000-0005-0000-0000-00008C080000}"/>
    <cellStyle name="Accent1 - 20% 3" xfId="2190" xr:uid="{00000000-0005-0000-0000-00008D080000}"/>
    <cellStyle name="Accent1 - 20%_132 KV 33 KV SS" xfId="2191" xr:uid="{00000000-0005-0000-0000-00008E080000}"/>
    <cellStyle name="Accent1 - 40%" xfId="2192" xr:uid="{00000000-0005-0000-0000-00008F080000}"/>
    <cellStyle name="Accent1 - 40% 2" xfId="2193" xr:uid="{00000000-0005-0000-0000-000090080000}"/>
    <cellStyle name="Accent1 - 40% 3" xfId="2194" xr:uid="{00000000-0005-0000-0000-000091080000}"/>
    <cellStyle name="Accent1 - 40%_132 KV 33 KV SS" xfId="2195" xr:uid="{00000000-0005-0000-0000-000092080000}"/>
    <cellStyle name="Accent1 - 60%" xfId="2196" xr:uid="{00000000-0005-0000-0000-000093080000}"/>
    <cellStyle name="Accent1 2" xfId="2197" xr:uid="{00000000-0005-0000-0000-000094080000}"/>
    <cellStyle name="Accent1 3" xfId="2198" xr:uid="{00000000-0005-0000-0000-000095080000}"/>
    <cellStyle name="Accent2 - 20%" xfId="2199" xr:uid="{00000000-0005-0000-0000-000096080000}"/>
    <cellStyle name="Accent2 - 20% 2" xfId="2200" xr:uid="{00000000-0005-0000-0000-000097080000}"/>
    <cellStyle name="Accent2 - 20% 3" xfId="2201" xr:uid="{00000000-0005-0000-0000-000098080000}"/>
    <cellStyle name="Accent2 - 20%_132 KV 33 KV SS" xfId="2202" xr:uid="{00000000-0005-0000-0000-000099080000}"/>
    <cellStyle name="Accent2 - 40%" xfId="2203" xr:uid="{00000000-0005-0000-0000-00009A080000}"/>
    <cellStyle name="Accent2 - 40% 2" xfId="2204" xr:uid="{00000000-0005-0000-0000-00009B080000}"/>
    <cellStyle name="Accent2 - 40% 3" xfId="2205" xr:uid="{00000000-0005-0000-0000-00009C080000}"/>
    <cellStyle name="Accent2 - 40%_132 KV 33 KV SS" xfId="2206" xr:uid="{00000000-0005-0000-0000-00009D080000}"/>
    <cellStyle name="Accent2 - 60%" xfId="2207" xr:uid="{00000000-0005-0000-0000-00009E080000}"/>
    <cellStyle name="Accent2 2" xfId="2208" xr:uid="{00000000-0005-0000-0000-00009F080000}"/>
    <cellStyle name="Accent2 3" xfId="2209" xr:uid="{00000000-0005-0000-0000-0000A0080000}"/>
    <cellStyle name="Accent3 - 20%" xfId="2210" xr:uid="{00000000-0005-0000-0000-0000A1080000}"/>
    <cellStyle name="Accent3 - 20% 2" xfId="2211" xr:uid="{00000000-0005-0000-0000-0000A2080000}"/>
    <cellStyle name="Accent3 - 20% 3" xfId="2212" xr:uid="{00000000-0005-0000-0000-0000A3080000}"/>
    <cellStyle name="Accent3 - 20%_132 KV 33 KV SS" xfId="2213" xr:uid="{00000000-0005-0000-0000-0000A4080000}"/>
    <cellStyle name="Accent3 - 40%" xfId="2214" xr:uid="{00000000-0005-0000-0000-0000A5080000}"/>
    <cellStyle name="Accent3 - 40% 2" xfId="2215" xr:uid="{00000000-0005-0000-0000-0000A6080000}"/>
    <cellStyle name="Accent3 - 40% 3" xfId="2216" xr:uid="{00000000-0005-0000-0000-0000A7080000}"/>
    <cellStyle name="Accent3 - 40%_132 KV 33 KV SS" xfId="2217" xr:uid="{00000000-0005-0000-0000-0000A8080000}"/>
    <cellStyle name="Accent3 - 60%" xfId="2218" xr:uid="{00000000-0005-0000-0000-0000A9080000}"/>
    <cellStyle name="Accent3 2" xfId="2219" xr:uid="{00000000-0005-0000-0000-0000AA080000}"/>
    <cellStyle name="Accent3 3" xfId="2220" xr:uid="{00000000-0005-0000-0000-0000AB080000}"/>
    <cellStyle name="Accent4 - 20%" xfId="2221" xr:uid="{00000000-0005-0000-0000-0000AC080000}"/>
    <cellStyle name="Accent4 - 20% 2" xfId="2222" xr:uid="{00000000-0005-0000-0000-0000AD080000}"/>
    <cellStyle name="Accent4 - 20% 3" xfId="2223" xr:uid="{00000000-0005-0000-0000-0000AE080000}"/>
    <cellStyle name="Accent4 - 20%_132 KV 33 KV SS" xfId="2224" xr:uid="{00000000-0005-0000-0000-0000AF080000}"/>
    <cellStyle name="Accent4 - 40%" xfId="2225" xr:uid="{00000000-0005-0000-0000-0000B0080000}"/>
    <cellStyle name="Accent4 - 40% 2" xfId="2226" xr:uid="{00000000-0005-0000-0000-0000B1080000}"/>
    <cellStyle name="Accent4 - 40% 3" xfId="2227" xr:uid="{00000000-0005-0000-0000-0000B2080000}"/>
    <cellStyle name="Accent4 - 40%_132 KV 33 KV SS" xfId="2228" xr:uid="{00000000-0005-0000-0000-0000B3080000}"/>
    <cellStyle name="Accent4 - 60%" xfId="2229" xr:uid="{00000000-0005-0000-0000-0000B4080000}"/>
    <cellStyle name="Accent4 2" xfId="2230" xr:uid="{00000000-0005-0000-0000-0000B5080000}"/>
    <cellStyle name="Accent4 3" xfId="2231" xr:uid="{00000000-0005-0000-0000-0000B6080000}"/>
    <cellStyle name="Accent5 - 20%" xfId="2232" xr:uid="{00000000-0005-0000-0000-0000B7080000}"/>
    <cellStyle name="Accent5 - 20% 2" xfId="2233" xr:uid="{00000000-0005-0000-0000-0000B8080000}"/>
    <cellStyle name="Accent5 - 20% 3" xfId="2234" xr:uid="{00000000-0005-0000-0000-0000B9080000}"/>
    <cellStyle name="Accent5 - 20%_132 KV 33 KV SS" xfId="2235" xr:uid="{00000000-0005-0000-0000-0000BA080000}"/>
    <cellStyle name="Accent5 - 40%" xfId="2236" xr:uid="{00000000-0005-0000-0000-0000BB080000}"/>
    <cellStyle name="Accent5 - 40% 2" xfId="2237" xr:uid="{00000000-0005-0000-0000-0000BC080000}"/>
    <cellStyle name="Accent5 - 40% 3" xfId="2238" xr:uid="{00000000-0005-0000-0000-0000BD080000}"/>
    <cellStyle name="Accent5 - 40%_132 KV 33 KV SS" xfId="2239" xr:uid="{00000000-0005-0000-0000-0000BE080000}"/>
    <cellStyle name="Accent5 - 60%" xfId="2240" xr:uid="{00000000-0005-0000-0000-0000BF080000}"/>
    <cellStyle name="Accent5 2" xfId="2241" xr:uid="{00000000-0005-0000-0000-0000C0080000}"/>
    <cellStyle name="Accent5 3" xfId="2242" xr:uid="{00000000-0005-0000-0000-0000C1080000}"/>
    <cellStyle name="Accent6 - 20%" xfId="2243" xr:uid="{00000000-0005-0000-0000-0000C2080000}"/>
    <cellStyle name="Accent6 - 20% 2" xfId="2244" xr:uid="{00000000-0005-0000-0000-0000C3080000}"/>
    <cellStyle name="Accent6 - 20% 3" xfId="2245" xr:uid="{00000000-0005-0000-0000-0000C4080000}"/>
    <cellStyle name="Accent6 - 20%_132 KV 33 KV SS" xfId="2246" xr:uid="{00000000-0005-0000-0000-0000C5080000}"/>
    <cellStyle name="Accent6 - 40%" xfId="2247" xr:uid="{00000000-0005-0000-0000-0000C6080000}"/>
    <cellStyle name="Accent6 - 40% 2" xfId="2248" xr:uid="{00000000-0005-0000-0000-0000C7080000}"/>
    <cellStyle name="Accent6 - 40% 3" xfId="2249" xr:uid="{00000000-0005-0000-0000-0000C8080000}"/>
    <cellStyle name="Accent6 - 40%_132 KV 33 KV SS" xfId="2250" xr:uid="{00000000-0005-0000-0000-0000C9080000}"/>
    <cellStyle name="Accent6 - 60%" xfId="2251" xr:uid="{00000000-0005-0000-0000-0000CA080000}"/>
    <cellStyle name="Accent6 2" xfId="2252" xr:uid="{00000000-0005-0000-0000-0000CB080000}"/>
    <cellStyle name="Accent6 3" xfId="2253" xr:uid="{00000000-0005-0000-0000-0000CC080000}"/>
    <cellStyle name="ÅëÈ­ [0]_±âÅ¸" xfId="2254" xr:uid="{00000000-0005-0000-0000-0000CD080000}"/>
    <cellStyle name="ÅëÈ­_±âÅ¸" xfId="2255" xr:uid="{00000000-0005-0000-0000-0000CE080000}"/>
    <cellStyle name="args.s - Style1" xfId="2256" xr:uid="{00000000-0005-0000-0000-0000CF080000}"/>
    <cellStyle name="args.style" xfId="2257" xr:uid="{00000000-0005-0000-0000-0000D0080000}"/>
    <cellStyle name="args.style 10" xfId="2258" xr:uid="{00000000-0005-0000-0000-0000D1080000}"/>
    <cellStyle name="args.style 11" xfId="2259" xr:uid="{00000000-0005-0000-0000-0000D2080000}"/>
    <cellStyle name="args.style 12" xfId="2260" xr:uid="{00000000-0005-0000-0000-0000D3080000}"/>
    <cellStyle name="args.style 13" xfId="2261" xr:uid="{00000000-0005-0000-0000-0000D4080000}"/>
    <cellStyle name="args.style 14" xfId="2262" xr:uid="{00000000-0005-0000-0000-0000D5080000}"/>
    <cellStyle name="args.style 15" xfId="2263" xr:uid="{00000000-0005-0000-0000-0000D6080000}"/>
    <cellStyle name="args.style 16" xfId="2264" xr:uid="{00000000-0005-0000-0000-0000D7080000}"/>
    <cellStyle name="args.style 17" xfId="2265" xr:uid="{00000000-0005-0000-0000-0000D8080000}"/>
    <cellStyle name="args.style 18" xfId="2266" xr:uid="{00000000-0005-0000-0000-0000D9080000}"/>
    <cellStyle name="args.style 19" xfId="2267" xr:uid="{00000000-0005-0000-0000-0000DA080000}"/>
    <cellStyle name="args.style 2" xfId="2268" xr:uid="{00000000-0005-0000-0000-0000DB080000}"/>
    <cellStyle name="args.style 20" xfId="2269" xr:uid="{00000000-0005-0000-0000-0000DC080000}"/>
    <cellStyle name="args.style 21" xfId="2270" xr:uid="{00000000-0005-0000-0000-0000DD080000}"/>
    <cellStyle name="args.style 22" xfId="2271" xr:uid="{00000000-0005-0000-0000-0000DE080000}"/>
    <cellStyle name="args.style 23" xfId="2272" xr:uid="{00000000-0005-0000-0000-0000DF080000}"/>
    <cellStyle name="args.style 24" xfId="2273" xr:uid="{00000000-0005-0000-0000-0000E0080000}"/>
    <cellStyle name="args.style 25" xfId="2274" xr:uid="{00000000-0005-0000-0000-0000E1080000}"/>
    <cellStyle name="args.style 26" xfId="2275" xr:uid="{00000000-0005-0000-0000-0000E2080000}"/>
    <cellStyle name="args.style 27" xfId="2276" xr:uid="{00000000-0005-0000-0000-0000E3080000}"/>
    <cellStyle name="args.style 28" xfId="2277" xr:uid="{00000000-0005-0000-0000-0000E4080000}"/>
    <cellStyle name="args.style 29" xfId="2278" xr:uid="{00000000-0005-0000-0000-0000E5080000}"/>
    <cellStyle name="args.style 3" xfId="2279" xr:uid="{00000000-0005-0000-0000-0000E6080000}"/>
    <cellStyle name="args.style 30" xfId="2280" xr:uid="{00000000-0005-0000-0000-0000E7080000}"/>
    <cellStyle name="args.style 31" xfId="2281" xr:uid="{00000000-0005-0000-0000-0000E8080000}"/>
    <cellStyle name="args.style 32" xfId="2282" xr:uid="{00000000-0005-0000-0000-0000E9080000}"/>
    <cellStyle name="args.style 33" xfId="2283" xr:uid="{00000000-0005-0000-0000-0000EA080000}"/>
    <cellStyle name="args.style 34" xfId="2284" xr:uid="{00000000-0005-0000-0000-0000EB080000}"/>
    <cellStyle name="args.style 35" xfId="2285" xr:uid="{00000000-0005-0000-0000-0000EC080000}"/>
    <cellStyle name="args.style 36" xfId="2286" xr:uid="{00000000-0005-0000-0000-0000ED080000}"/>
    <cellStyle name="args.style 37" xfId="2287" xr:uid="{00000000-0005-0000-0000-0000EE080000}"/>
    <cellStyle name="args.style 38" xfId="2288" xr:uid="{00000000-0005-0000-0000-0000EF080000}"/>
    <cellStyle name="args.style 39" xfId="2289" xr:uid="{00000000-0005-0000-0000-0000F0080000}"/>
    <cellStyle name="args.style 4" xfId="2290" xr:uid="{00000000-0005-0000-0000-0000F1080000}"/>
    <cellStyle name="args.style 5" xfId="2291" xr:uid="{00000000-0005-0000-0000-0000F2080000}"/>
    <cellStyle name="args.style 6" xfId="2292" xr:uid="{00000000-0005-0000-0000-0000F3080000}"/>
    <cellStyle name="args.style 7" xfId="2293" xr:uid="{00000000-0005-0000-0000-0000F4080000}"/>
    <cellStyle name="args.style 8" xfId="2294" xr:uid="{00000000-0005-0000-0000-0000F5080000}"/>
    <cellStyle name="args.style 9" xfId="2295" xr:uid="{00000000-0005-0000-0000-0000F6080000}"/>
    <cellStyle name="args.style_Check Readings" xfId="2296" xr:uid="{00000000-0005-0000-0000-0000F7080000}"/>
    <cellStyle name="Assumption" xfId="2297" xr:uid="{00000000-0005-0000-0000-0000F8080000}"/>
    <cellStyle name="Assumption 2" xfId="2298" xr:uid="{00000000-0005-0000-0000-0000F9080000}"/>
    <cellStyle name="Assumption 3" xfId="2299" xr:uid="{00000000-0005-0000-0000-0000FA080000}"/>
    <cellStyle name="Assumption 4" xfId="2300" xr:uid="{00000000-0005-0000-0000-0000FB080000}"/>
    <cellStyle name="Assumption_Karimnagar" xfId="2301" xr:uid="{00000000-0005-0000-0000-0000FC080000}"/>
    <cellStyle name="ÄÞ¸¶ [0]_±âÅ¸" xfId="2302" xr:uid="{00000000-0005-0000-0000-0000FD080000}"/>
    <cellStyle name="ÄÞ¸¶_±âÅ¸" xfId="2303" xr:uid="{00000000-0005-0000-0000-0000FE080000}"/>
    <cellStyle name="Bad 2" xfId="2304" xr:uid="{00000000-0005-0000-0000-0000FF080000}"/>
    <cellStyle name="Bad 3" xfId="2305" xr:uid="{00000000-0005-0000-0000-000000090000}"/>
    <cellStyle name="Body" xfId="2306" xr:uid="{00000000-0005-0000-0000-000001090000}"/>
    <cellStyle name="Ç¥ÁØ_¿¬°£´©°è¿¹»ó" xfId="2307" xr:uid="{00000000-0005-0000-0000-000002090000}"/>
    <cellStyle name="Calc Currency (0)" xfId="2308" xr:uid="{00000000-0005-0000-0000-000003090000}"/>
    <cellStyle name="Calc Currency (0) 10" xfId="2309" xr:uid="{00000000-0005-0000-0000-000004090000}"/>
    <cellStyle name="Calc Currency (0) 11" xfId="2310" xr:uid="{00000000-0005-0000-0000-000005090000}"/>
    <cellStyle name="Calc Currency (0) 12" xfId="2311" xr:uid="{00000000-0005-0000-0000-000006090000}"/>
    <cellStyle name="Calc Currency (0) 13" xfId="2312" xr:uid="{00000000-0005-0000-0000-000007090000}"/>
    <cellStyle name="Calc Currency (0) 14" xfId="2313" xr:uid="{00000000-0005-0000-0000-000008090000}"/>
    <cellStyle name="Calc Currency (0) 15" xfId="2314" xr:uid="{00000000-0005-0000-0000-000009090000}"/>
    <cellStyle name="Calc Currency (0) 16" xfId="2315" xr:uid="{00000000-0005-0000-0000-00000A090000}"/>
    <cellStyle name="Calc Currency (0) 17" xfId="2316" xr:uid="{00000000-0005-0000-0000-00000B090000}"/>
    <cellStyle name="Calc Currency (0) 18" xfId="2317" xr:uid="{00000000-0005-0000-0000-00000C090000}"/>
    <cellStyle name="Calc Currency (0) 19" xfId="2318" xr:uid="{00000000-0005-0000-0000-00000D090000}"/>
    <cellStyle name="Calc Currency (0) 2" xfId="2319" xr:uid="{00000000-0005-0000-0000-00000E090000}"/>
    <cellStyle name="Calc Currency (0) 20" xfId="2320" xr:uid="{00000000-0005-0000-0000-00000F090000}"/>
    <cellStyle name="Calc Currency (0) 21" xfId="2321" xr:uid="{00000000-0005-0000-0000-000010090000}"/>
    <cellStyle name="Calc Currency (0) 22" xfId="2322" xr:uid="{00000000-0005-0000-0000-000011090000}"/>
    <cellStyle name="Calc Currency (0) 23" xfId="2323" xr:uid="{00000000-0005-0000-0000-000012090000}"/>
    <cellStyle name="Calc Currency (0) 24" xfId="2324" xr:uid="{00000000-0005-0000-0000-000013090000}"/>
    <cellStyle name="Calc Currency (0) 25" xfId="2325" xr:uid="{00000000-0005-0000-0000-000014090000}"/>
    <cellStyle name="Calc Currency (0) 26" xfId="2326" xr:uid="{00000000-0005-0000-0000-000015090000}"/>
    <cellStyle name="Calc Currency (0) 27" xfId="2327" xr:uid="{00000000-0005-0000-0000-000016090000}"/>
    <cellStyle name="Calc Currency (0) 28" xfId="2328" xr:uid="{00000000-0005-0000-0000-000017090000}"/>
    <cellStyle name="Calc Currency (0) 29" xfId="2329" xr:uid="{00000000-0005-0000-0000-000018090000}"/>
    <cellStyle name="Calc Currency (0) 3" xfId="2330" xr:uid="{00000000-0005-0000-0000-000019090000}"/>
    <cellStyle name="Calc Currency (0) 30" xfId="2331" xr:uid="{00000000-0005-0000-0000-00001A090000}"/>
    <cellStyle name="Calc Currency (0) 31" xfId="2332" xr:uid="{00000000-0005-0000-0000-00001B090000}"/>
    <cellStyle name="Calc Currency (0) 32" xfId="2333" xr:uid="{00000000-0005-0000-0000-00001C090000}"/>
    <cellStyle name="Calc Currency (0) 33" xfId="2334" xr:uid="{00000000-0005-0000-0000-00001D090000}"/>
    <cellStyle name="Calc Currency (0) 34" xfId="2335" xr:uid="{00000000-0005-0000-0000-00001E090000}"/>
    <cellStyle name="Calc Currency (0) 35" xfId="2336" xr:uid="{00000000-0005-0000-0000-00001F090000}"/>
    <cellStyle name="Calc Currency (0) 36" xfId="2337" xr:uid="{00000000-0005-0000-0000-000020090000}"/>
    <cellStyle name="Calc Currency (0) 37" xfId="2338" xr:uid="{00000000-0005-0000-0000-000021090000}"/>
    <cellStyle name="Calc Currency (0) 38" xfId="2339" xr:uid="{00000000-0005-0000-0000-000022090000}"/>
    <cellStyle name="Calc Currency (0) 39" xfId="2340" xr:uid="{00000000-0005-0000-0000-000023090000}"/>
    <cellStyle name="Calc Currency (0) 4" xfId="2341" xr:uid="{00000000-0005-0000-0000-000024090000}"/>
    <cellStyle name="Calc Currency (0) 5" xfId="2342" xr:uid="{00000000-0005-0000-0000-000025090000}"/>
    <cellStyle name="Calc Currency (0) 6" xfId="2343" xr:uid="{00000000-0005-0000-0000-000026090000}"/>
    <cellStyle name="Calc Currency (0) 7" xfId="2344" xr:uid="{00000000-0005-0000-0000-000027090000}"/>
    <cellStyle name="Calc Currency (0) 8" xfId="2345" xr:uid="{00000000-0005-0000-0000-000028090000}"/>
    <cellStyle name="Calc Currency (0) 9" xfId="2346" xr:uid="{00000000-0005-0000-0000-000029090000}"/>
    <cellStyle name="Calc Currency (0)_11 KV Rural feeders 150 Amps" xfId="2347" xr:uid="{00000000-0005-0000-0000-00002A090000}"/>
    <cellStyle name="Calculation 2" xfId="2348" xr:uid="{00000000-0005-0000-0000-00002B090000}"/>
    <cellStyle name="Calculation 3" xfId="2349" xr:uid="{00000000-0005-0000-0000-00002C090000}"/>
    <cellStyle name="Case_Selector" xfId="2350" xr:uid="{00000000-0005-0000-0000-00002D090000}"/>
    <cellStyle name="Check" xfId="2351" xr:uid="{00000000-0005-0000-0000-00002E090000}"/>
    <cellStyle name="Check 2" xfId="2352" xr:uid="{00000000-0005-0000-0000-00002F090000}"/>
    <cellStyle name="Check 3" xfId="2353" xr:uid="{00000000-0005-0000-0000-000030090000}"/>
    <cellStyle name="Check 4" xfId="2354" xr:uid="{00000000-0005-0000-0000-000031090000}"/>
    <cellStyle name="Check Cell 2" xfId="2355" xr:uid="{00000000-0005-0000-0000-000032090000}"/>
    <cellStyle name="Check Cell 3" xfId="2356" xr:uid="{00000000-0005-0000-0000-000033090000}"/>
    <cellStyle name="column heading" xfId="2357" xr:uid="{00000000-0005-0000-0000-000034090000}"/>
    <cellStyle name="Comma" xfId="2358" builtinId="3"/>
    <cellStyle name="Comma  - Style1" xfId="2359" xr:uid="{00000000-0005-0000-0000-000036090000}"/>
    <cellStyle name="Comma  - Style1 10" xfId="2360" xr:uid="{00000000-0005-0000-0000-000037090000}"/>
    <cellStyle name="Comma  - Style1 11" xfId="2361" xr:uid="{00000000-0005-0000-0000-000038090000}"/>
    <cellStyle name="Comma  - Style1 12" xfId="2362" xr:uid="{00000000-0005-0000-0000-000039090000}"/>
    <cellStyle name="Comma  - Style1 13" xfId="2363" xr:uid="{00000000-0005-0000-0000-00003A090000}"/>
    <cellStyle name="Comma  - Style1 14" xfId="2364" xr:uid="{00000000-0005-0000-0000-00003B090000}"/>
    <cellStyle name="Comma  - Style1 15" xfId="2365" xr:uid="{00000000-0005-0000-0000-00003C090000}"/>
    <cellStyle name="Comma  - Style1 16" xfId="2366" xr:uid="{00000000-0005-0000-0000-00003D090000}"/>
    <cellStyle name="Comma  - Style1 17" xfId="2367" xr:uid="{00000000-0005-0000-0000-00003E090000}"/>
    <cellStyle name="Comma  - Style1 18" xfId="2368" xr:uid="{00000000-0005-0000-0000-00003F090000}"/>
    <cellStyle name="Comma  - Style1 19" xfId="2369" xr:uid="{00000000-0005-0000-0000-000040090000}"/>
    <cellStyle name="Comma  - Style1 2" xfId="2370" xr:uid="{00000000-0005-0000-0000-000041090000}"/>
    <cellStyle name="Comma  - Style1 20" xfId="2371" xr:uid="{00000000-0005-0000-0000-000042090000}"/>
    <cellStyle name="Comma  - Style1 21" xfId="2372" xr:uid="{00000000-0005-0000-0000-000043090000}"/>
    <cellStyle name="Comma  - Style1 22" xfId="2373" xr:uid="{00000000-0005-0000-0000-000044090000}"/>
    <cellStyle name="Comma  - Style1 23" xfId="2374" xr:uid="{00000000-0005-0000-0000-000045090000}"/>
    <cellStyle name="Comma  - Style1 24" xfId="2375" xr:uid="{00000000-0005-0000-0000-000046090000}"/>
    <cellStyle name="Comma  - Style1 25" xfId="2376" xr:uid="{00000000-0005-0000-0000-000047090000}"/>
    <cellStyle name="Comma  - Style1 26" xfId="2377" xr:uid="{00000000-0005-0000-0000-000048090000}"/>
    <cellStyle name="Comma  - Style1 27" xfId="2378" xr:uid="{00000000-0005-0000-0000-000049090000}"/>
    <cellStyle name="Comma  - Style1 28" xfId="2379" xr:uid="{00000000-0005-0000-0000-00004A090000}"/>
    <cellStyle name="Comma  - Style1 29" xfId="2380" xr:uid="{00000000-0005-0000-0000-00004B090000}"/>
    <cellStyle name="Comma  - Style1 3" xfId="2381" xr:uid="{00000000-0005-0000-0000-00004C090000}"/>
    <cellStyle name="Comma  - Style1 30" xfId="2382" xr:uid="{00000000-0005-0000-0000-00004D090000}"/>
    <cellStyle name="Comma  - Style1 31" xfId="2383" xr:uid="{00000000-0005-0000-0000-00004E090000}"/>
    <cellStyle name="Comma  - Style1 32" xfId="2384" xr:uid="{00000000-0005-0000-0000-00004F090000}"/>
    <cellStyle name="Comma  - Style1 33" xfId="2385" xr:uid="{00000000-0005-0000-0000-000050090000}"/>
    <cellStyle name="Comma  - Style1 34" xfId="2386" xr:uid="{00000000-0005-0000-0000-000051090000}"/>
    <cellStyle name="Comma  - Style1 35" xfId="2387" xr:uid="{00000000-0005-0000-0000-000052090000}"/>
    <cellStyle name="Comma  - Style1 36" xfId="2388" xr:uid="{00000000-0005-0000-0000-000053090000}"/>
    <cellStyle name="Comma  - Style1 37" xfId="2389" xr:uid="{00000000-0005-0000-0000-000054090000}"/>
    <cellStyle name="Comma  - Style1 38" xfId="2390" xr:uid="{00000000-0005-0000-0000-000055090000}"/>
    <cellStyle name="Comma  - Style1 39" xfId="2391" xr:uid="{00000000-0005-0000-0000-000056090000}"/>
    <cellStyle name="Comma  - Style1 4" xfId="2392" xr:uid="{00000000-0005-0000-0000-000057090000}"/>
    <cellStyle name="Comma  - Style1 5" xfId="2393" xr:uid="{00000000-0005-0000-0000-000058090000}"/>
    <cellStyle name="Comma  - Style1 6" xfId="2394" xr:uid="{00000000-0005-0000-0000-000059090000}"/>
    <cellStyle name="Comma  - Style1 7" xfId="2395" xr:uid="{00000000-0005-0000-0000-00005A090000}"/>
    <cellStyle name="Comma  - Style1 8" xfId="2396" xr:uid="{00000000-0005-0000-0000-00005B090000}"/>
    <cellStyle name="Comma  - Style1 9" xfId="2397" xr:uid="{00000000-0005-0000-0000-00005C090000}"/>
    <cellStyle name="Comma  - Style1_11 KV Rural feeders 150 Amps" xfId="2398" xr:uid="{00000000-0005-0000-0000-00005D090000}"/>
    <cellStyle name="Comma  - Style2" xfId="2399" xr:uid="{00000000-0005-0000-0000-00005E090000}"/>
    <cellStyle name="Comma  - Style2 10" xfId="2400" xr:uid="{00000000-0005-0000-0000-00005F090000}"/>
    <cellStyle name="Comma  - Style2 11" xfId="2401" xr:uid="{00000000-0005-0000-0000-000060090000}"/>
    <cellStyle name="Comma  - Style2 12" xfId="2402" xr:uid="{00000000-0005-0000-0000-000061090000}"/>
    <cellStyle name="Comma  - Style2 13" xfId="2403" xr:uid="{00000000-0005-0000-0000-000062090000}"/>
    <cellStyle name="Comma  - Style2 14" xfId="2404" xr:uid="{00000000-0005-0000-0000-000063090000}"/>
    <cellStyle name="Comma  - Style2 15" xfId="2405" xr:uid="{00000000-0005-0000-0000-000064090000}"/>
    <cellStyle name="Comma  - Style2 16" xfId="2406" xr:uid="{00000000-0005-0000-0000-000065090000}"/>
    <cellStyle name="Comma  - Style2 17" xfId="2407" xr:uid="{00000000-0005-0000-0000-000066090000}"/>
    <cellStyle name="Comma  - Style2 18" xfId="2408" xr:uid="{00000000-0005-0000-0000-000067090000}"/>
    <cellStyle name="Comma  - Style2 19" xfId="2409" xr:uid="{00000000-0005-0000-0000-000068090000}"/>
    <cellStyle name="Comma  - Style2 2" xfId="2410" xr:uid="{00000000-0005-0000-0000-000069090000}"/>
    <cellStyle name="Comma  - Style2 20" xfId="2411" xr:uid="{00000000-0005-0000-0000-00006A090000}"/>
    <cellStyle name="Comma  - Style2 21" xfId="2412" xr:uid="{00000000-0005-0000-0000-00006B090000}"/>
    <cellStyle name="Comma  - Style2 22" xfId="2413" xr:uid="{00000000-0005-0000-0000-00006C090000}"/>
    <cellStyle name="Comma  - Style2 23" xfId="2414" xr:uid="{00000000-0005-0000-0000-00006D090000}"/>
    <cellStyle name="Comma  - Style2 24" xfId="2415" xr:uid="{00000000-0005-0000-0000-00006E090000}"/>
    <cellStyle name="Comma  - Style2 25" xfId="2416" xr:uid="{00000000-0005-0000-0000-00006F090000}"/>
    <cellStyle name="Comma  - Style2 26" xfId="2417" xr:uid="{00000000-0005-0000-0000-000070090000}"/>
    <cellStyle name="Comma  - Style2 27" xfId="2418" xr:uid="{00000000-0005-0000-0000-000071090000}"/>
    <cellStyle name="Comma  - Style2 28" xfId="2419" xr:uid="{00000000-0005-0000-0000-000072090000}"/>
    <cellStyle name="Comma  - Style2 29" xfId="2420" xr:uid="{00000000-0005-0000-0000-000073090000}"/>
    <cellStyle name="Comma  - Style2 3" xfId="2421" xr:uid="{00000000-0005-0000-0000-000074090000}"/>
    <cellStyle name="Comma  - Style2 30" xfId="2422" xr:uid="{00000000-0005-0000-0000-000075090000}"/>
    <cellStyle name="Comma  - Style2 31" xfId="2423" xr:uid="{00000000-0005-0000-0000-000076090000}"/>
    <cellStyle name="Comma  - Style2 32" xfId="2424" xr:uid="{00000000-0005-0000-0000-000077090000}"/>
    <cellStyle name="Comma  - Style2 33" xfId="2425" xr:uid="{00000000-0005-0000-0000-000078090000}"/>
    <cellStyle name="Comma  - Style2 34" xfId="2426" xr:uid="{00000000-0005-0000-0000-000079090000}"/>
    <cellStyle name="Comma  - Style2 35" xfId="2427" xr:uid="{00000000-0005-0000-0000-00007A090000}"/>
    <cellStyle name="Comma  - Style2 36" xfId="2428" xr:uid="{00000000-0005-0000-0000-00007B090000}"/>
    <cellStyle name="Comma  - Style2 37" xfId="2429" xr:uid="{00000000-0005-0000-0000-00007C090000}"/>
    <cellStyle name="Comma  - Style2 38" xfId="2430" xr:uid="{00000000-0005-0000-0000-00007D090000}"/>
    <cellStyle name="Comma  - Style2 39" xfId="2431" xr:uid="{00000000-0005-0000-0000-00007E090000}"/>
    <cellStyle name="Comma  - Style2 4" xfId="2432" xr:uid="{00000000-0005-0000-0000-00007F090000}"/>
    <cellStyle name="Comma  - Style2 5" xfId="2433" xr:uid="{00000000-0005-0000-0000-000080090000}"/>
    <cellStyle name="Comma  - Style2 6" xfId="2434" xr:uid="{00000000-0005-0000-0000-000081090000}"/>
    <cellStyle name="Comma  - Style2 7" xfId="2435" xr:uid="{00000000-0005-0000-0000-000082090000}"/>
    <cellStyle name="Comma  - Style2 8" xfId="2436" xr:uid="{00000000-0005-0000-0000-000083090000}"/>
    <cellStyle name="Comma  - Style2 9" xfId="2437" xr:uid="{00000000-0005-0000-0000-000084090000}"/>
    <cellStyle name="Comma  - Style2_11 KV Rural feeders 150 Amps" xfId="2438" xr:uid="{00000000-0005-0000-0000-000085090000}"/>
    <cellStyle name="Comma  - Style3" xfId="2439" xr:uid="{00000000-0005-0000-0000-000086090000}"/>
    <cellStyle name="Comma  - Style3 10" xfId="2440" xr:uid="{00000000-0005-0000-0000-000087090000}"/>
    <cellStyle name="Comma  - Style3 11" xfId="2441" xr:uid="{00000000-0005-0000-0000-000088090000}"/>
    <cellStyle name="Comma  - Style3 12" xfId="2442" xr:uid="{00000000-0005-0000-0000-000089090000}"/>
    <cellStyle name="Comma  - Style3 13" xfId="2443" xr:uid="{00000000-0005-0000-0000-00008A090000}"/>
    <cellStyle name="Comma  - Style3 14" xfId="2444" xr:uid="{00000000-0005-0000-0000-00008B090000}"/>
    <cellStyle name="Comma  - Style3 15" xfId="2445" xr:uid="{00000000-0005-0000-0000-00008C090000}"/>
    <cellStyle name="Comma  - Style3 16" xfId="2446" xr:uid="{00000000-0005-0000-0000-00008D090000}"/>
    <cellStyle name="Comma  - Style3 17" xfId="2447" xr:uid="{00000000-0005-0000-0000-00008E090000}"/>
    <cellStyle name="Comma  - Style3 18" xfId="2448" xr:uid="{00000000-0005-0000-0000-00008F090000}"/>
    <cellStyle name="Comma  - Style3 19" xfId="2449" xr:uid="{00000000-0005-0000-0000-000090090000}"/>
    <cellStyle name="Comma  - Style3 2" xfId="2450" xr:uid="{00000000-0005-0000-0000-000091090000}"/>
    <cellStyle name="Comma  - Style3 20" xfId="2451" xr:uid="{00000000-0005-0000-0000-000092090000}"/>
    <cellStyle name="Comma  - Style3 21" xfId="2452" xr:uid="{00000000-0005-0000-0000-000093090000}"/>
    <cellStyle name="Comma  - Style3 22" xfId="2453" xr:uid="{00000000-0005-0000-0000-000094090000}"/>
    <cellStyle name="Comma  - Style3 23" xfId="2454" xr:uid="{00000000-0005-0000-0000-000095090000}"/>
    <cellStyle name="Comma  - Style3 24" xfId="2455" xr:uid="{00000000-0005-0000-0000-000096090000}"/>
    <cellStyle name="Comma  - Style3 25" xfId="2456" xr:uid="{00000000-0005-0000-0000-000097090000}"/>
    <cellStyle name="Comma  - Style3 26" xfId="2457" xr:uid="{00000000-0005-0000-0000-000098090000}"/>
    <cellStyle name="Comma  - Style3 27" xfId="2458" xr:uid="{00000000-0005-0000-0000-000099090000}"/>
    <cellStyle name="Comma  - Style3 28" xfId="2459" xr:uid="{00000000-0005-0000-0000-00009A090000}"/>
    <cellStyle name="Comma  - Style3 29" xfId="2460" xr:uid="{00000000-0005-0000-0000-00009B090000}"/>
    <cellStyle name="Comma  - Style3 3" xfId="2461" xr:uid="{00000000-0005-0000-0000-00009C090000}"/>
    <cellStyle name="Comma  - Style3 30" xfId="2462" xr:uid="{00000000-0005-0000-0000-00009D090000}"/>
    <cellStyle name="Comma  - Style3 31" xfId="2463" xr:uid="{00000000-0005-0000-0000-00009E090000}"/>
    <cellStyle name="Comma  - Style3 32" xfId="2464" xr:uid="{00000000-0005-0000-0000-00009F090000}"/>
    <cellStyle name="Comma  - Style3 33" xfId="2465" xr:uid="{00000000-0005-0000-0000-0000A0090000}"/>
    <cellStyle name="Comma  - Style3 34" xfId="2466" xr:uid="{00000000-0005-0000-0000-0000A1090000}"/>
    <cellStyle name="Comma  - Style3 35" xfId="2467" xr:uid="{00000000-0005-0000-0000-0000A2090000}"/>
    <cellStyle name="Comma  - Style3 36" xfId="2468" xr:uid="{00000000-0005-0000-0000-0000A3090000}"/>
    <cellStyle name="Comma  - Style3 37" xfId="2469" xr:uid="{00000000-0005-0000-0000-0000A4090000}"/>
    <cellStyle name="Comma  - Style3 38" xfId="2470" xr:uid="{00000000-0005-0000-0000-0000A5090000}"/>
    <cellStyle name="Comma  - Style3 39" xfId="2471" xr:uid="{00000000-0005-0000-0000-0000A6090000}"/>
    <cellStyle name="Comma  - Style3 4" xfId="2472" xr:uid="{00000000-0005-0000-0000-0000A7090000}"/>
    <cellStyle name="Comma  - Style3 5" xfId="2473" xr:uid="{00000000-0005-0000-0000-0000A8090000}"/>
    <cellStyle name="Comma  - Style3 6" xfId="2474" xr:uid="{00000000-0005-0000-0000-0000A9090000}"/>
    <cellStyle name="Comma  - Style3 7" xfId="2475" xr:uid="{00000000-0005-0000-0000-0000AA090000}"/>
    <cellStyle name="Comma  - Style3 8" xfId="2476" xr:uid="{00000000-0005-0000-0000-0000AB090000}"/>
    <cellStyle name="Comma  - Style3 9" xfId="2477" xr:uid="{00000000-0005-0000-0000-0000AC090000}"/>
    <cellStyle name="Comma  - Style3_11 KV Rural feeders 150 Amps" xfId="2478" xr:uid="{00000000-0005-0000-0000-0000AD090000}"/>
    <cellStyle name="Comma  - Style4" xfId="2479" xr:uid="{00000000-0005-0000-0000-0000AE090000}"/>
    <cellStyle name="Comma  - Style4 10" xfId="2480" xr:uid="{00000000-0005-0000-0000-0000AF090000}"/>
    <cellStyle name="Comma  - Style4 11" xfId="2481" xr:uid="{00000000-0005-0000-0000-0000B0090000}"/>
    <cellStyle name="Comma  - Style4 12" xfId="2482" xr:uid="{00000000-0005-0000-0000-0000B1090000}"/>
    <cellStyle name="Comma  - Style4 13" xfId="2483" xr:uid="{00000000-0005-0000-0000-0000B2090000}"/>
    <cellStyle name="Comma  - Style4 14" xfId="2484" xr:uid="{00000000-0005-0000-0000-0000B3090000}"/>
    <cellStyle name="Comma  - Style4 15" xfId="2485" xr:uid="{00000000-0005-0000-0000-0000B4090000}"/>
    <cellStyle name="Comma  - Style4 16" xfId="2486" xr:uid="{00000000-0005-0000-0000-0000B5090000}"/>
    <cellStyle name="Comma  - Style4 17" xfId="2487" xr:uid="{00000000-0005-0000-0000-0000B6090000}"/>
    <cellStyle name="Comma  - Style4 18" xfId="2488" xr:uid="{00000000-0005-0000-0000-0000B7090000}"/>
    <cellStyle name="Comma  - Style4 19" xfId="2489" xr:uid="{00000000-0005-0000-0000-0000B8090000}"/>
    <cellStyle name="Comma  - Style4 2" xfId="2490" xr:uid="{00000000-0005-0000-0000-0000B9090000}"/>
    <cellStyle name="Comma  - Style4 20" xfId="2491" xr:uid="{00000000-0005-0000-0000-0000BA090000}"/>
    <cellStyle name="Comma  - Style4 21" xfId="2492" xr:uid="{00000000-0005-0000-0000-0000BB090000}"/>
    <cellStyle name="Comma  - Style4 22" xfId="2493" xr:uid="{00000000-0005-0000-0000-0000BC090000}"/>
    <cellStyle name="Comma  - Style4 23" xfId="2494" xr:uid="{00000000-0005-0000-0000-0000BD090000}"/>
    <cellStyle name="Comma  - Style4 24" xfId="2495" xr:uid="{00000000-0005-0000-0000-0000BE090000}"/>
    <cellStyle name="Comma  - Style4 25" xfId="2496" xr:uid="{00000000-0005-0000-0000-0000BF090000}"/>
    <cellStyle name="Comma  - Style4 26" xfId="2497" xr:uid="{00000000-0005-0000-0000-0000C0090000}"/>
    <cellStyle name="Comma  - Style4 27" xfId="2498" xr:uid="{00000000-0005-0000-0000-0000C1090000}"/>
    <cellStyle name="Comma  - Style4 28" xfId="2499" xr:uid="{00000000-0005-0000-0000-0000C2090000}"/>
    <cellStyle name="Comma  - Style4 29" xfId="2500" xr:uid="{00000000-0005-0000-0000-0000C3090000}"/>
    <cellStyle name="Comma  - Style4 3" xfId="2501" xr:uid="{00000000-0005-0000-0000-0000C4090000}"/>
    <cellStyle name="Comma  - Style4 30" xfId="2502" xr:uid="{00000000-0005-0000-0000-0000C5090000}"/>
    <cellStyle name="Comma  - Style4 31" xfId="2503" xr:uid="{00000000-0005-0000-0000-0000C6090000}"/>
    <cellStyle name="Comma  - Style4 32" xfId="2504" xr:uid="{00000000-0005-0000-0000-0000C7090000}"/>
    <cellStyle name="Comma  - Style4 33" xfId="2505" xr:uid="{00000000-0005-0000-0000-0000C8090000}"/>
    <cellStyle name="Comma  - Style4 34" xfId="2506" xr:uid="{00000000-0005-0000-0000-0000C9090000}"/>
    <cellStyle name="Comma  - Style4 35" xfId="2507" xr:uid="{00000000-0005-0000-0000-0000CA090000}"/>
    <cellStyle name="Comma  - Style4 36" xfId="2508" xr:uid="{00000000-0005-0000-0000-0000CB090000}"/>
    <cellStyle name="Comma  - Style4 37" xfId="2509" xr:uid="{00000000-0005-0000-0000-0000CC090000}"/>
    <cellStyle name="Comma  - Style4 38" xfId="2510" xr:uid="{00000000-0005-0000-0000-0000CD090000}"/>
    <cellStyle name="Comma  - Style4 39" xfId="2511" xr:uid="{00000000-0005-0000-0000-0000CE090000}"/>
    <cellStyle name="Comma  - Style4 4" xfId="2512" xr:uid="{00000000-0005-0000-0000-0000CF090000}"/>
    <cellStyle name="Comma  - Style4 5" xfId="2513" xr:uid="{00000000-0005-0000-0000-0000D0090000}"/>
    <cellStyle name="Comma  - Style4 6" xfId="2514" xr:uid="{00000000-0005-0000-0000-0000D1090000}"/>
    <cellStyle name="Comma  - Style4 7" xfId="2515" xr:uid="{00000000-0005-0000-0000-0000D2090000}"/>
    <cellStyle name="Comma  - Style4 8" xfId="2516" xr:uid="{00000000-0005-0000-0000-0000D3090000}"/>
    <cellStyle name="Comma  - Style4 9" xfId="2517" xr:uid="{00000000-0005-0000-0000-0000D4090000}"/>
    <cellStyle name="Comma  - Style4_11 KV Rural feeders 150 Amps" xfId="2518" xr:uid="{00000000-0005-0000-0000-0000D5090000}"/>
    <cellStyle name="Comma  - Style5" xfId="2519" xr:uid="{00000000-0005-0000-0000-0000D6090000}"/>
    <cellStyle name="Comma  - Style5 10" xfId="2520" xr:uid="{00000000-0005-0000-0000-0000D7090000}"/>
    <cellStyle name="Comma  - Style5 11" xfId="2521" xr:uid="{00000000-0005-0000-0000-0000D8090000}"/>
    <cellStyle name="Comma  - Style5 12" xfId="2522" xr:uid="{00000000-0005-0000-0000-0000D9090000}"/>
    <cellStyle name="Comma  - Style5 13" xfId="2523" xr:uid="{00000000-0005-0000-0000-0000DA090000}"/>
    <cellStyle name="Comma  - Style5 14" xfId="2524" xr:uid="{00000000-0005-0000-0000-0000DB090000}"/>
    <cellStyle name="Comma  - Style5 15" xfId="2525" xr:uid="{00000000-0005-0000-0000-0000DC090000}"/>
    <cellStyle name="Comma  - Style5 16" xfId="2526" xr:uid="{00000000-0005-0000-0000-0000DD090000}"/>
    <cellStyle name="Comma  - Style5 17" xfId="2527" xr:uid="{00000000-0005-0000-0000-0000DE090000}"/>
    <cellStyle name="Comma  - Style5 18" xfId="2528" xr:uid="{00000000-0005-0000-0000-0000DF090000}"/>
    <cellStyle name="Comma  - Style5 19" xfId="2529" xr:uid="{00000000-0005-0000-0000-0000E0090000}"/>
    <cellStyle name="Comma  - Style5 2" xfId="2530" xr:uid="{00000000-0005-0000-0000-0000E1090000}"/>
    <cellStyle name="Comma  - Style5 20" xfId="2531" xr:uid="{00000000-0005-0000-0000-0000E2090000}"/>
    <cellStyle name="Comma  - Style5 21" xfId="2532" xr:uid="{00000000-0005-0000-0000-0000E3090000}"/>
    <cellStyle name="Comma  - Style5 22" xfId="2533" xr:uid="{00000000-0005-0000-0000-0000E4090000}"/>
    <cellStyle name="Comma  - Style5 23" xfId="2534" xr:uid="{00000000-0005-0000-0000-0000E5090000}"/>
    <cellStyle name="Comma  - Style5 24" xfId="2535" xr:uid="{00000000-0005-0000-0000-0000E6090000}"/>
    <cellStyle name="Comma  - Style5 25" xfId="2536" xr:uid="{00000000-0005-0000-0000-0000E7090000}"/>
    <cellStyle name="Comma  - Style5 26" xfId="2537" xr:uid="{00000000-0005-0000-0000-0000E8090000}"/>
    <cellStyle name="Comma  - Style5 27" xfId="2538" xr:uid="{00000000-0005-0000-0000-0000E9090000}"/>
    <cellStyle name="Comma  - Style5 28" xfId="2539" xr:uid="{00000000-0005-0000-0000-0000EA090000}"/>
    <cellStyle name="Comma  - Style5 29" xfId="2540" xr:uid="{00000000-0005-0000-0000-0000EB090000}"/>
    <cellStyle name="Comma  - Style5 3" xfId="2541" xr:uid="{00000000-0005-0000-0000-0000EC090000}"/>
    <cellStyle name="Comma  - Style5 30" xfId="2542" xr:uid="{00000000-0005-0000-0000-0000ED090000}"/>
    <cellStyle name="Comma  - Style5 31" xfId="2543" xr:uid="{00000000-0005-0000-0000-0000EE090000}"/>
    <cellStyle name="Comma  - Style5 32" xfId="2544" xr:uid="{00000000-0005-0000-0000-0000EF090000}"/>
    <cellStyle name="Comma  - Style5 33" xfId="2545" xr:uid="{00000000-0005-0000-0000-0000F0090000}"/>
    <cellStyle name="Comma  - Style5 34" xfId="2546" xr:uid="{00000000-0005-0000-0000-0000F1090000}"/>
    <cellStyle name="Comma  - Style5 35" xfId="2547" xr:uid="{00000000-0005-0000-0000-0000F2090000}"/>
    <cellStyle name="Comma  - Style5 36" xfId="2548" xr:uid="{00000000-0005-0000-0000-0000F3090000}"/>
    <cellStyle name="Comma  - Style5 37" xfId="2549" xr:uid="{00000000-0005-0000-0000-0000F4090000}"/>
    <cellStyle name="Comma  - Style5 38" xfId="2550" xr:uid="{00000000-0005-0000-0000-0000F5090000}"/>
    <cellStyle name="Comma  - Style5 39" xfId="2551" xr:uid="{00000000-0005-0000-0000-0000F6090000}"/>
    <cellStyle name="Comma  - Style5 4" xfId="2552" xr:uid="{00000000-0005-0000-0000-0000F7090000}"/>
    <cellStyle name="Comma  - Style5 5" xfId="2553" xr:uid="{00000000-0005-0000-0000-0000F8090000}"/>
    <cellStyle name="Comma  - Style5 6" xfId="2554" xr:uid="{00000000-0005-0000-0000-0000F9090000}"/>
    <cellStyle name="Comma  - Style5 7" xfId="2555" xr:uid="{00000000-0005-0000-0000-0000FA090000}"/>
    <cellStyle name="Comma  - Style5 8" xfId="2556" xr:uid="{00000000-0005-0000-0000-0000FB090000}"/>
    <cellStyle name="Comma  - Style5 9" xfId="2557" xr:uid="{00000000-0005-0000-0000-0000FC090000}"/>
    <cellStyle name="Comma  - Style5_11 KV Rural feeders 150 Amps" xfId="2558" xr:uid="{00000000-0005-0000-0000-0000FD090000}"/>
    <cellStyle name="Comma  - Style6" xfId="2559" xr:uid="{00000000-0005-0000-0000-0000FE090000}"/>
    <cellStyle name="Comma  - Style6 10" xfId="2560" xr:uid="{00000000-0005-0000-0000-0000FF090000}"/>
    <cellStyle name="Comma  - Style6 11" xfId="2561" xr:uid="{00000000-0005-0000-0000-0000000A0000}"/>
    <cellStyle name="Comma  - Style6 12" xfId="2562" xr:uid="{00000000-0005-0000-0000-0000010A0000}"/>
    <cellStyle name="Comma  - Style6 13" xfId="2563" xr:uid="{00000000-0005-0000-0000-0000020A0000}"/>
    <cellStyle name="Comma  - Style6 14" xfId="2564" xr:uid="{00000000-0005-0000-0000-0000030A0000}"/>
    <cellStyle name="Comma  - Style6 15" xfId="2565" xr:uid="{00000000-0005-0000-0000-0000040A0000}"/>
    <cellStyle name="Comma  - Style6 16" xfId="2566" xr:uid="{00000000-0005-0000-0000-0000050A0000}"/>
    <cellStyle name="Comma  - Style6 17" xfId="2567" xr:uid="{00000000-0005-0000-0000-0000060A0000}"/>
    <cellStyle name="Comma  - Style6 18" xfId="2568" xr:uid="{00000000-0005-0000-0000-0000070A0000}"/>
    <cellStyle name="Comma  - Style6 19" xfId="2569" xr:uid="{00000000-0005-0000-0000-0000080A0000}"/>
    <cellStyle name="Comma  - Style6 2" xfId="2570" xr:uid="{00000000-0005-0000-0000-0000090A0000}"/>
    <cellStyle name="Comma  - Style6 20" xfId="2571" xr:uid="{00000000-0005-0000-0000-00000A0A0000}"/>
    <cellStyle name="Comma  - Style6 21" xfId="2572" xr:uid="{00000000-0005-0000-0000-00000B0A0000}"/>
    <cellStyle name="Comma  - Style6 22" xfId="2573" xr:uid="{00000000-0005-0000-0000-00000C0A0000}"/>
    <cellStyle name="Comma  - Style6 23" xfId="2574" xr:uid="{00000000-0005-0000-0000-00000D0A0000}"/>
    <cellStyle name="Comma  - Style6 24" xfId="2575" xr:uid="{00000000-0005-0000-0000-00000E0A0000}"/>
    <cellStyle name="Comma  - Style6 25" xfId="2576" xr:uid="{00000000-0005-0000-0000-00000F0A0000}"/>
    <cellStyle name="Comma  - Style6 26" xfId="2577" xr:uid="{00000000-0005-0000-0000-0000100A0000}"/>
    <cellStyle name="Comma  - Style6 27" xfId="2578" xr:uid="{00000000-0005-0000-0000-0000110A0000}"/>
    <cellStyle name="Comma  - Style6 28" xfId="2579" xr:uid="{00000000-0005-0000-0000-0000120A0000}"/>
    <cellStyle name="Comma  - Style6 29" xfId="2580" xr:uid="{00000000-0005-0000-0000-0000130A0000}"/>
    <cellStyle name="Comma  - Style6 3" xfId="2581" xr:uid="{00000000-0005-0000-0000-0000140A0000}"/>
    <cellStyle name="Comma  - Style6 30" xfId="2582" xr:uid="{00000000-0005-0000-0000-0000150A0000}"/>
    <cellStyle name="Comma  - Style6 31" xfId="2583" xr:uid="{00000000-0005-0000-0000-0000160A0000}"/>
    <cellStyle name="Comma  - Style6 32" xfId="2584" xr:uid="{00000000-0005-0000-0000-0000170A0000}"/>
    <cellStyle name="Comma  - Style6 33" xfId="2585" xr:uid="{00000000-0005-0000-0000-0000180A0000}"/>
    <cellStyle name="Comma  - Style6 34" xfId="2586" xr:uid="{00000000-0005-0000-0000-0000190A0000}"/>
    <cellStyle name="Comma  - Style6 35" xfId="2587" xr:uid="{00000000-0005-0000-0000-00001A0A0000}"/>
    <cellStyle name="Comma  - Style6 36" xfId="2588" xr:uid="{00000000-0005-0000-0000-00001B0A0000}"/>
    <cellStyle name="Comma  - Style6 37" xfId="2589" xr:uid="{00000000-0005-0000-0000-00001C0A0000}"/>
    <cellStyle name="Comma  - Style6 38" xfId="2590" xr:uid="{00000000-0005-0000-0000-00001D0A0000}"/>
    <cellStyle name="Comma  - Style6 39" xfId="2591" xr:uid="{00000000-0005-0000-0000-00001E0A0000}"/>
    <cellStyle name="Comma  - Style6 4" xfId="2592" xr:uid="{00000000-0005-0000-0000-00001F0A0000}"/>
    <cellStyle name="Comma  - Style6 5" xfId="2593" xr:uid="{00000000-0005-0000-0000-0000200A0000}"/>
    <cellStyle name="Comma  - Style6 6" xfId="2594" xr:uid="{00000000-0005-0000-0000-0000210A0000}"/>
    <cellStyle name="Comma  - Style6 7" xfId="2595" xr:uid="{00000000-0005-0000-0000-0000220A0000}"/>
    <cellStyle name="Comma  - Style6 8" xfId="2596" xr:uid="{00000000-0005-0000-0000-0000230A0000}"/>
    <cellStyle name="Comma  - Style6 9" xfId="2597" xr:uid="{00000000-0005-0000-0000-0000240A0000}"/>
    <cellStyle name="Comma  - Style6_11 KV Rural feeders 150 Amps" xfId="2598" xr:uid="{00000000-0005-0000-0000-0000250A0000}"/>
    <cellStyle name="Comma  - Style7" xfId="2599" xr:uid="{00000000-0005-0000-0000-0000260A0000}"/>
    <cellStyle name="Comma  - Style7 10" xfId="2600" xr:uid="{00000000-0005-0000-0000-0000270A0000}"/>
    <cellStyle name="Comma  - Style7 11" xfId="2601" xr:uid="{00000000-0005-0000-0000-0000280A0000}"/>
    <cellStyle name="Comma  - Style7 12" xfId="2602" xr:uid="{00000000-0005-0000-0000-0000290A0000}"/>
    <cellStyle name="Comma  - Style7 13" xfId="2603" xr:uid="{00000000-0005-0000-0000-00002A0A0000}"/>
    <cellStyle name="Comma  - Style7 14" xfId="2604" xr:uid="{00000000-0005-0000-0000-00002B0A0000}"/>
    <cellStyle name="Comma  - Style7 15" xfId="2605" xr:uid="{00000000-0005-0000-0000-00002C0A0000}"/>
    <cellStyle name="Comma  - Style7 16" xfId="2606" xr:uid="{00000000-0005-0000-0000-00002D0A0000}"/>
    <cellStyle name="Comma  - Style7 17" xfId="2607" xr:uid="{00000000-0005-0000-0000-00002E0A0000}"/>
    <cellStyle name="Comma  - Style7 18" xfId="2608" xr:uid="{00000000-0005-0000-0000-00002F0A0000}"/>
    <cellStyle name="Comma  - Style7 19" xfId="2609" xr:uid="{00000000-0005-0000-0000-0000300A0000}"/>
    <cellStyle name="Comma  - Style7 2" xfId="2610" xr:uid="{00000000-0005-0000-0000-0000310A0000}"/>
    <cellStyle name="Comma  - Style7 20" xfId="2611" xr:uid="{00000000-0005-0000-0000-0000320A0000}"/>
    <cellStyle name="Comma  - Style7 21" xfId="2612" xr:uid="{00000000-0005-0000-0000-0000330A0000}"/>
    <cellStyle name="Comma  - Style7 22" xfId="2613" xr:uid="{00000000-0005-0000-0000-0000340A0000}"/>
    <cellStyle name="Comma  - Style7 23" xfId="2614" xr:uid="{00000000-0005-0000-0000-0000350A0000}"/>
    <cellStyle name="Comma  - Style7 24" xfId="2615" xr:uid="{00000000-0005-0000-0000-0000360A0000}"/>
    <cellStyle name="Comma  - Style7 25" xfId="2616" xr:uid="{00000000-0005-0000-0000-0000370A0000}"/>
    <cellStyle name="Comma  - Style7 26" xfId="2617" xr:uid="{00000000-0005-0000-0000-0000380A0000}"/>
    <cellStyle name="Comma  - Style7 27" xfId="2618" xr:uid="{00000000-0005-0000-0000-0000390A0000}"/>
    <cellStyle name="Comma  - Style7 28" xfId="2619" xr:uid="{00000000-0005-0000-0000-00003A0A0000}"/>
    <cellStyle name="Comma  - Style7 29" xfId="2620" xr:uid="{00000000-0005-0000-0000-00003B0A0000}"/>
    <cellStyle name="Comma  - Style7 3" xfId="2621" xr:uid="{00000000-0005-0000-0000-00003C0A0000}"/>
    <cellStyle name="Comma  - Style7 30" xfId="2622" xr:uid="{00000000-0005-0000-0000-00003D0A0000}"/>
    <cellStyle name="Comma  - Style7 31" xfId="2623" xr:uid="{00000000-0005-0000-0000-00003E0A0000}"/>
    <cellStyle name="Comma  - Style7 32" xfId="2624" xr:uid="{00000000-0005-0000-0000-00003F0A0000}"/>
    <cellStyle name="Comma  - Style7 33" xfId="2625" xr:uid="{00000000-0005-0000-0000-0000400A0000}"/>
    <cellStyle name="Comma  - Style7 34" xfId="2626" xr:uid="{00000000-0005-0000-0000-0000410A0000}"/>
    <cellStyle name="Comma  - Style7 35" xfId="2627" xr:uid="{00000000-0005-0000-0000-0000420A0000}"/>
    <cellStyle name="Comma  - Style7 36" xfId="2628" xr:uid="{00000000-0005-0000-0000-0000430A0000}"/>
    <cellStyle name="Comma  - Style7 37" xfId="2629" xr:uid="{00000000-0005-0000-0000-0000440A0000}"/>
    <cellStyle name="Comma  - Style7 38" xfId="2630" xr:uid="{00000000-0005-0000-0000-0000450A0000}"/>
    <cellStyle name="Comma  - Style7 39" xfId="2631" xr:uid="{00000000-0005-0000-0000-0000460A0000}"/>
    <cellStyle name="Comma  - Style7 4" xfId="2632" xr:uid="{00000000-0005-0000-0000-0000470A0000}"/>
    <cellStyle name="Comma  - Style7 5" xfId="2633" xr:uid="{00000000-0005-0000-0000-0000480A0000}"/>
    <cellStyle name="Comma  - Style7 6" xfId="2634" xr:uid="{00000000-0005-0000-0000-0000490A0000}"/>
    <cellStyle name="Comma  - Style7 7" xfId="2635" xr:uid="{00000000-0005-0000-0000-00004A0A0000}"/>
    <cellStyle name="Comma  - Style7 8" xfId="2636" xr:uid="{00000000-0005-0000-0000-00004B0A0000}"/>
    <cellStyle name="Comma  - Style7 9" xfId="2637" xr:uid="{00000000-0005-0000-0000-00004C0A0000}"/>
    <cellStyle name="Comma  - Style7_11 KV Rural feeders 150 Amps" xfId="2638" xr:uid="{00000000-0005-0000-0000-00004D0A0000}"/>
    <cellStyle name="Comma  - Style8" xfId="2639" xr:uid="{00000000-0005-0000-0000-00004E0A0000}"/>
    <cellStyle name="Comma  - Style8 10" xfId="2640" xr:uid="{00000000-0005-0000-0000-00004F0A0000}"/>
    <cellStyle name="Comma  - Style8 11" xfId="2641" xr:uid="{00000000-0005-0000-0000-0000500A0000}"/>
    <cellStyle name="Comma  - Style8 12" xfId="2642" xr:uid="{00000000-0005-0000-0000-0000510A0000}"/>
    <cellStyle name="Comma  - Style8 13" xfId="2643" xr:uid="{00000000-0005-0000-0000-0000520A0000}"/>
    <cellStyle name="Comma  - Style8 14" xfId="2644" xr:uid="{00000000-0005-0000-0000-0000530A0000}"/>
    <cellStyle name="Comma  - Style8 15" xfId="2645" xr:uid="{00000000-0005-0000-0000-0000540A0000}"/>
    <cellStyle name="Comma  - Style8 16" xfId="2646" xr:uid="{00000000-0005-0000-0000-0000550A0000}"/>
    <cellStyle name="Comma  - Style8 17" xfId="2647" xr:uid="{00000000-0005-0000-0000-0000560A0000}"/>
    <cellStyle name="Comma  - Style8 18" xfId="2648" xr:uid="{00000000-0005-0000-0000-0000570A0000}"/>
    <cellStyle name="Comma  - Style8 19" xfId="2649" xr:uid="{00000000-0005-0000-0000-0000580A0000}"/>
    <cellStyle name="Comma  - Style8 2" xfId="2650" xr:uid="{00000000-0005-0000-0000-0000590A0000}"/>
    <cellStyle name="Comma  - Style8 20" xfId="2651" xr:uid="{00000000-0005-0000-0000-00005A0A0000}"/>
    <cellStyle name="Comma  - Style8 21" xfId="2652" xr:uid="{00000000-0005-0000-0000-00005B0A0000}"/>
    <cellStyle name="Comma  - Style8 22" xfId="2653" xr:uid="{00000000-0005-0000-0000-00005C0A0000}"/>
    <cellStyle name="Comma  - Style8 23" xfId="2654" xr:uid="{00000000-0005-0000-0000-00005D0A0000}"/>
    <cellStyle name="Comma  - Style8 24" xfId="2655" xr:uid="{00000000-0005-0000-0000-00005E0A0000}"/>
    <cellStyle name="Comma  - Style8 25" xfId="2656" xr:uid="{00000000-0005-0000-0000-00005F0A0000}"/>
    <cellStyle name="Comma  - Style8 26" xfId="2657" xr:uid="{00000000-0005-0000-0000-0000600A0000}"/>
    <cellStyle name="Comma  - Style8 27" xfId="2658" xr:uid="{00000000-0005-0000-0000-0000610A0000}"/>
    <cellStyle name="Comma  - Style8 28" xfId="2659" xr:uid="{00000000-0005-0000-0000-0000620A0000}"/>
    <cellStyle name="Comma  - Style8 29" xfId="2660" xr:uid="{00000000-0005-0000-0000-0000630A0000}"/>
    <cellStyle name="Comma  - Style8 3" xfId="2661" xr:uid="{00000000-0005-0000-0000-0000640A0000}"/>
    <cellStyle name="Comma  - Style8 30" xfId="2662" xr:uid="{00000000-0005-0000-0000-0000650A0000}"/>
    <cellStyle name="Comma  - Style8 31" xfId="2663" xr:uid="{00000000-0005-0000-0000-0000660A0000}"/>
    <cellStyle name="Comma  - Style8 32" xfId="2664" xr:uid="{00000000-0005-0000-0000-0000670A0000}"/>
    <cellStyle name="Comma  - Style8 33" xfId="2665" xr:uid="{00000000-0005-0000-0000-0000680A0000}"/>
    <cellStyle name="Comma  - Style8 34" xfId="2666" xr:uid="{00000000-0005-0000-0000-0000690A0000}"/>
    <cellStyle name="Comma  - Style8 35" xfId="2667" xr:uid="{00000000-0005-0000-0000-00006A0A0000}"/>
    <cellStyle name="Comma  - Style8 36" xfId="2668" xr:uid="{00000000-0005-0000-0000-00006B0A0000}"/>
    <cellStyle name="Comma  - Style8 37" xfId="2669" xr:uid="{00000000-0005-0000-0000-00006C0A0000}"/>
    <cellStyle name="Comma  - Style8 38" xfId="2670" xr:uid="{00000000-0005-0000-0000-00006D0A0000}"/>
    <cellStyle name="Comma  - Style8 39" xfId="2671" xr:uid="{00000000-0005-0000-0000-00006E0A0000}"/>
    <cellStyle name="Comma  - Style8 4" xfId="2672" xr:uid="{00000000-0005-0000-0000-00006F0A0000}"/>
    <cellStyle name="Comma  - Style8 5" xfId="2673" xr:uid="{00000000-0005-0000-0000-0000700A0000}"/>
    <cellStyle name="Comma  - Style8 6" xfId="2674" xr:uid="{00000000-0005-0000-0000-0000710A0000}"/>
    <cellStyle name="Comma  - Style8 7" xfId="2675" xr:uid="{00000000-0005-0000-0000-0000720A0000}"/>
    <cellStyle name="Comma  - Style8 8" xfId="2676" xr:uid="{00000000-0005-0000-0000-0000730A0000}"/>
    <cellStyle name="Comma  - Style8 9" xfId="2677" xr:uid="{00000000-0005-0000-0000-0000740A0000}"/>
    <cellStyle name="Comma  - Style8_11 KV Rural feeders 150 Amps" xfId="2678" xr:uid="{00000000-0005-0000-0000-0000750A0000}"/>
    <cellStyle name="Comma 10" xfId="3880" xr:uid="{00000000-0005-0000-0000-0000760A0000}"/>
    <cellStyle name="Comma 11" xfId="3885" xr:uid="{00000000-0005-0000-0000-0000770A0000}"/>
    <cellStyle name="Comma 12" xfId="3888" xr:uid="{00000000-0005-0000-0000-0000780A0000}"/>
    <cellStyle name="Comma 13" xfId="3891" xr:uid="{00000000-0005-0000-0000-0000790A0000}"/>
    <cellStyle name="Comma 2" xfId="2679" xr:uid="{00000000-0005-0000-0000-00007A0A0000}"/>
    <cellStyle name="Comma 2 2" xfId="2680" xr:uid="{00000000-0005-0000-0000-00007B0A0000}"/>
    <cellStyle name="Comma 2 2 2" xfId="2681" xr:uid="{00000000-0005-0000-0000-00007C0A0000}"/>
    <cellStyle name="Comma 2 2 3" xfId="2682" xr:uid="{00000000-0005-0000-0000-00007D0A0000}"/>
    <cellStyle name="Comma 2 2_nzb" xfId="2683" xr:uid="{00000000-0005-0000-0000-00007E0A0000}"/>
    <cellStyle name="Comma 2 3" xfId="2684" xr:uid="{00000000-0005-0000-0000-00007F0A0000}"/>
    <cellStyle name="Comma 2 3 2" xfId="2685" xr:uid="{00000000-0005-0000-0000-0000800A0000}"/>
    <cellStyle name="Comma 2 3 3" xfId="2686" xr:uid="{00000000-0005-0000-0000-0000810A0000}"/>
    <cellStyle name="Comma 2 4" xfId="2687" xr:uid="{00000000-0005-0000-0000-0000820A0000}"/>
    <cellStyle name="Comma 2 4 2" xfId="2688" xr:uid="{00000000-0005-0000-0000-0000830A0000}"/>
    <cellStyle name="Comma 2 4 3" xfId="2689" xr:uid="{00000000-0005-0000-0000-0000840A0000}"/>
    <cellStyle name="Comma 2 5" xfId="2690" xr:uid="{00000000-0005-0000-0000-0000850A0000}"/>
    <cellStyle name="Comma 2 6" xfId="2691" xr:uid="{00000000-0005-0000-0000-0000860A0000}"/>
    <cellStyle name="Comma 2 7" xfId="3875" xr:uid="{00000000-0005-0000-0000-0000870A0000}"/>
    <cellStyle name="Comma 2 8" xfId="3873" xr:uid="{00000000-0005-0000-0000-0000880A0000}"/>
    <cellStyle name="Comma 2_03.10.2013" xfId="2692" xr:uid="{00000000-0005-0000-0000-0000890A0000}"/>
    <cellStyle name="Comma 3" xfId="2693" xr:uid="{00000000-0005-0000-0000-00008A0A0000}"/>
    <cellStyle name="Comma 3 10" xfId="2694" xr:uid="{00000000-0005-0000-0000-00008B0A0000}"/>
    <cellStyle name="Comma 3 11" xfId="2695" xr:uid="{00000000-0005-0000-0000-00008C0A0000}"/>
    <cellStyle name="Comma 3 12" xfId="2696" xr:uid="{00000000-0005-0000-0000-00008D0A0000}"/>
    <cellStyle name="Comma 3 13" xfId="2697" xr:uid="{00000000-0005-0000-0000-00008E0A0000}"/>
    <cellStyle name="Comma 3 14" xfId="2698" xr:uid="{00000000-0005-0000-0000-00008F0A0000}"/>
    <cellStyle name="Comma 3 15" xfId="2699" xr:uid="{00000000-0005-0000-0000-0000900A0000}"/>
    <cellStyle name="Comma 3 16" xfId="2700" xr:uid="{00000000-0005-0000-0000-0000910A0000}"/>
    <cellStyle name="Comma 3 17" xfId="2701" xr:uid="{00000000-0005-0000-0000-0000920A0000}"/>
    <cellStyle name="Comma 3 18" xfId="2702" xr:uid="{00000000-0005-0000-0000-0000930A0000}"/>
    <cellStyle name="Comma 3 19" xfId="2703" xr:uid="{00000000-0005-0000-0000-0000940A0000}"/>
    <cellStyle name="Comma 3 2" xfId="2704" xr:uid="{00000000-0005-0000-0000-0000950A0000}"/>
    <cellStyle name="Comma 3 3" xfId="2705" xr:uid="{00000000-0005-0000-0000-0000960A0000}"/>
    <cellStyle name="Comma 3 4" xfId="2706" xr:uid="{00000000-0005-0000-0000-0000970A0000}"/>
    <cellStyle name="Comma 3 5" xfId="2707" xr:uid="{00000000-0005-0000-0000-0000980A0000}"/>
    <cellStyle name="Comma 3 6" xfId="2708" xr:uid="{00000000-0005-0000-0000-0000990A0000}"/>
    <cellStyle name="Comma 3 7" xfId="2709" xr:uid="{00000000-0005-0000-0000-00009A0A0000}"/>
    <cellStyle name="Comma 3 8" xfId="2710" xr:uid="{00000000-0005-0000-0000-00009B0A0000}"/>
    <cellStyle name="Comma 3 9" xfId="2711" xr:uid="{00000000-0005-0000-0000-00009C0A0000}"/>
    <cellStyle name="Comma 4" xfId="2712" xr:uid="{00000000-0005-0000-0000-00009D0A0000}"/>
    <cellStyle name="Comma 5" xfId="2713" xr:uid="{00000000-0005-0000-0000-00009E0A0000}"/>
    <cellStyle name="Comma 5 2" xfId="2714" xr:uid="{00000000-0005-0000-0000-00009F0A0000}"/>
    <cellStyle name="Comma 6" xfId="2715" xr:uid="{00000000-0005-0000-0000-0000A00A0000}"/>
    <cellStyle name="Comma 7" xfId="2716" xr:uid="{00000000-0005-0000-0000-0000A10A0000}"/>
    <cellStyle name="Comma 8" xfId="2717" xr:uid="{00000000-0005-0000-0000-0000A20A0000}"/>
    <cellStyle name="Comma 9" xfId="3883" xr:uid="{00000000-0005-0000-0000-0000A30A0000}"/>
    <cellStyle name="Copied" xfId="2718" xr:uid="{00000000-0005-0000-0000-0000A40A0000}"/>
    <cellStyle name="Copied 10" xfId="2719" xr:uid="{00000000-0005-0000-0000-0000A50A0000}"/>
    <cellStyle name="Copied 11" xfId="2720" xr:uid="{00000000-0005-0000-0000-0000A60A0000}"/>
    <cellStyle name="Copied 12" xfId="2721" xr:uid="{00000000-0005-0000-0000-0000A70A0000}"/>
    <cellStyle name="Copied 13" xfId="2722" xr:uid="{00000000-0005-0000-0000-0000A80A0000}"/>
    <cellStyle name="Copied 14" xfId="2723" xr:uid="{00000000-0005-0000-0000-0000A90A0000}"/>
    <cellStyle name="Copied 15" xfId="2724" xr:uid="{00000000-0005-0000-0000-0000AA0A0000}"/>
    <cellStyle name="Copied 16" xfId="2725" xr:uid="{00000000-0005-0000-0000-0000AB0A0000}"/>
    <cellStyle name="Copied 17" xfId="2726" xr:uid="{00000000-0005-0000-0000-0000AC0A0000}"/>
    <cellStyle name="Copied 18" xfId="2727" xr:uid="{00000000-0005-0000-0000-0000AD0A0000}"/>
    <cellStyle name="Copied 19" xfId="2728" xr:uid="{00000000-0005-0000-0000-0000AE0A0000}"/>
    <cellStyle name="Copied 2" xfId="2729" xr:uid="{00000000-0005-0000-0000-0000AF0A0000}"/>
    <cellStyle name="Copied 20" xfId="2730" xr:uid="{00000000-0005-0000-0000-0000B00A0000}"/>
    <cellStyle name="Copied 21" xfId="2731" xr:uid="{00000000-0005-0000-0000-0000B10A0000}"/>
    <cellStyle name="Copied 22" xfId="2732" xr:uid="{00000000-0005-0000-0000-0000B20A0000}"/>
    <cellStyle name="Copied 23" xfId="2733" xr:uid="{00000000-0005-0000-0000-0000B30A0000}"/>
    <cellStyle name="Copied 24" xfId="2734" xr:uid="{00000000-0005-0000-0000-0000B40A0000}"/>
    <cellStyle name="Copied 25" xfId="2735" xr:uid="{00000000-0005-0000-0000-0000B50A0000}"/>
    <cellStyle name="Copied 26" xfId="2736" xr:uid="{00000000-0005-0000-0000-0000B60A0000}"/>
    <cellStyle name="Copied 27" xfId="2737" xr:uid="{00000000-0005-0000-0000-0000B70A0000}"/>
    <cellStyle name="Copied 28" xfId="2738" xr:uid="{00000000-0005-0000-0000-0000B80A0000}"/>
    <cellStyle name="Copied 29" xfId="2739" xr:uid="{00000000-0005-0000-0000-0000B90A0000}"/>
    <cellStyle name="Copied 3" xfId="2740" xr:uid="{00000000-0005-0000-0000-0000BA0A0000}"/>
    <cellStyle name="Copied 30" xfId="2741" xr:uid="{00000000-0005-0000-0000-0000BB0A0000}"/>
    <cellStyle name="Copied 31" xfId="2742" xr:uid="{00000000-0005-0000-0000-0000BC0A0000}"/>
    <cellStyle name="Copied 32" xfId="2743" xr:uid="{00000000-0005-0000-0000-0000BD0A0000}"/>
    <cellStyle name="Copied 33" xfId="2744" xr:uid="{00000000-0005-0000-0000-0000BE0A0000}"/>
    <cellStyle name="Copied 34" xfId="2745" xr:uid="{00000000-0005-0000-0000-0000BF0A0000}"/>
    <cellStyle name="Copied 35" xfId="2746" xr:uid="{00000000-0005-0000-0000-0000C00A0000}"/>
    <cellStyle name="Copied 36" xfId="2747" xr:uid="{00000000-0005-0000-0000-0000C10A0000}"/>
    <cellStyle name="Copied 37" xfId="2748" xr:uid="{00000000-0005-0000-0000-0000C20A0000}"/>
    <cellStyle name="Copied 38" xfId="2749" xr:uid="{00000000-0005-0000-0000-0000C30A0000}"/>
    <cellStyle name="Copied 39" xfId="2750" xr:uid="{00000000-0005-0000-0000-0000C40A0000}"/>
    <cellStyle name="Copied 4" xfId="2751" xr:uid="{00000000-0005-0000-0000-0000C50A0000}"/>
    <cellStyle name="Copied 5" xfId="2752" xr:uid="{00000000-0005-0000-0000-0000C60A0000}"/>
    <cellStyle name="Copied 6" xfId="2753" xr:uid="{00000000-0005-0000-0000-0000C70A0000}"/>
    <cellStyle name="Copied 7" xfId="2754" xr:uid="{00000000-0005-0000-0000-0000C80A0000}"/>
    <cellStyle name="Copied 8" xfId="2755" xr:uid="{00000000-0005-0000-0000-0000C90A0000}"/>
    <cellStyle name="Copied 9" xfId="2756" xr:uid="{00000000-0005-0000-0000-0000CA0A0000}"/>
    <cellStyle name="Copied_Check Readings" xfId="2757" xr:uid="{00000000-0005-0000-0000-0000CB0A0000}"/>
    <cellStyle name="COST1" xfId="2758" xr:uid="{00000000-0005-0000-0000-0000CC0A0000}"/>
    <cellStyle name="COST1 10" xfId="2759" xr:uid="{00000000-0005-0000-0000-0000CD0A0000}"/>
    <cellStyle name="COST1 11" xfId="2760" xr:uid="{00000000-0005-0000-0000-0000CE0A0000}"/>
    <cellStyle name="COST1 12" xfId="2761" xr:uid="{00000000-0005-0000-0000-0000CF0A0000}"/>
    <cellStyle name="COST1 13" xfId="2762" xr:uid="{00000000-0005-0000-0000-0000D00A0000}"/>
    <cellStyle name="COST1 14" xfId="2763" xr:uid="{00000000-0005-0000-0000-0000D10A0000}"/>
    <cellStyle name="COST1 15" xfId="2764" xr:uid="{00000000-0005-0000-0000-0000D20A0000}"/>
    <cellStyle name="COST1 16" xfId="2765" xr:uid="{00000000-0005-0000-0000-0000D30A0000}"/>
    <cellStyle name="COST1 17" xfId="2766" xr:uid="{00000000-0005-0000-0000-0000D40A0000}"/>
    <cellStyle name="COST1 18" xfId="2767" xr:uid="{00000000-0005-0000-0000-0000D50A0000}"/>
    <cellStyle name="COST1 19" xfId="2768" xr:uid="{00000000-0005-0000-0000-0000D60A0000}"/>
    <cellStyle name="COST1 2" xfId="2769" xr:uid="{00000000-0005-0000-0000-0000D70A0000}"/>
    <cellStyle name="COST1 20" xfId="2770" xr:uid="{00000000-0005-0000-0000-0000D80A0000}"/>
    <cellStyle name="COST1 21" xfId="2771" xr:uid="{00000000-0005-0000-0000-0000D90A0000}"/>
    <cellStyle name="COST1 22" xfId="2772" xr:uid="{00000000-0005-0000-0000-0000DA0A0000}"/>
    <cellStyle name="COST1 23" xfId="2773" xr:uid="{00000000-0005-0000-0000-0000DB0A0000}"/>
    <cellStyle name="COST1 24" xfId="2774" xr:uid="{00000000-0005-0000-0000-0000DC0A0000}"/>
    <cellStyle name="COST1 25" xfId="2775" xr:uid="{00000000-0005-0000-0000-0000DD0A0000}"/>
    <cellStyle name="COST1 26" xfId="2776" xr:uid="{00000000-0005-0000-0000-0000DE0A0000}"/>
    <cellStyle name="COST1 27" xfId="2777" xr:uid="{00000000-0005-0000-0000-0000DF0A0000}"/>
    <cellStyle name="COST1 28" xfId="2778" xr:uid="{00000000-0005-0000-0000-0000E00A0000}"/>
    <cellStyle name="COST1 29" xfId="2779" xr:uid="{00000000-0005-0000-0000-0000E10A0000}"/>
    <cellStyle name="COST1 3" xfId="2780" xr:uid="{00000000-0005-0000-0000-0000E20A0000}"/>
    <cellStyle name="COST1 30" xfId="2781" xr:uid="{00000000-0005-0000-0000-0000E30A0000}"/>
    <cellStyle name="COST1 31" xfId="2782" xr:uid="{00000000-0005-0000-0000-0000E40A0000}"/>
    <cellStyle name="COST1 32" xfId="2783" xr:uid="{00000000-0005-0000-0000-0000E50A0000}"/>
    <cellStyle name="COST1 33" xfId="2784" xr:uid="{00000000-0005-0000-0000-0000E60A0000}"/>
    <cellStyle name="COST1 34" xfId="2785" xr:uid="{00000000-0005-0000-0000-0000E70A0000}"/>
    <cellStyle name="COST1 35" xfId="2786" xr:uid="{00000000-0005-0000-0000-0000E80A0000}"/>
    <cellStyle name="COST1 36" xfId="2787" xr:uid="{00000000-0005-0000-0000-0000E90A0000}"/>
    <cellStyle name="COST1 37" xfId="2788" xr:uid="{00000000-0005-0000-0000-0000EA0A0000}"/>
    <cellStyle name="COST1 38" xfId="2789" xr:uid="{00000000-0005-0000-0000-0000EB0A0000}"/>
    <cellStyle name="COST1 39" xfId="2790" xr:uid="{00000000-0005-0000-0000-0000EC0A0000}"/>
    <cellStyle name="COST1 4" xfId="2791" xr:uid="{00000000-0005-0000-0000-0000ED0A0000}"/>
    <cellStyle name="COST1 5" xfId="2792" xr:uid="{00000000-0005-0000-0000-0000EE0A0000}"/>
    <cellStyle name="COST1 6" xfId="2793" xr:uid="{00000000-0005-0000-0000-0000EF0A0000}"/>
    <cellStyle name="COST1 7" xfId="2794" xr:uid="{00000000-0005-0000-0000-0000F00A0000}"/>
    <cellStyle name="COST1 8" xfId="2795" xr:uid="{00000000-0005-0000-0000-0000F10A0000}"/>
    <cellStyle name="COST1 9" xfId="2796" xr:uid="{00000000-0005-0000-0000-0000F20A0000}"/>
    <cellStyle name="COST1_Check Readings" xfId="2797" xr:uid="{00000000-0005-0000-0000-0000F30A0000}"/>
    <cellStyle name="Curren - Style2" xfId="2798" xr:uid="{00000000-0005-0000-0000-0000F40A0000}"/>
    <cellStyle name="Currency 2" xfId="2799" xr:uid="{00000000-0005-0000-0000-0000F50A0000}"/>
    <cellStyle name="Currency 2 2" xfId="2800" xr:uid="{00000000-0005-0000-0000-0000F60A0000}"/>
    <cellStyle name="Currency 2 3" xfId="2801" xr:uid="{00000000-0005-0000-0000-0000F70A0000}"/>
    <cellStyle name="Currency 2_Karimnagar" xfId="2802" xr:uid="{00000000-0005-0000-0000-0000F80A0000}"/>
    <cellStyle name="Currency 3" xfId="2803" xr:uid="{00000000-0005-0000-0000-0000F90A0000}"/>
    <cellStyle name="DATA" xfId="2804" xr:uid="{00000000-0005-0000-0000-0000FA0A0000}"/>
    <cellStyle name="DATA 2" xfId="2805" xr:uid="{00000000-0005-0000-0000-0000FB0A0000}"/>
    <cellStyle name="DATA 3" xfId="2806" xr:uid="{00000000-0005-0000-0000-0000FC0A0000}"/>
    <cellStyle name="DATA 4" xfId="2807" xr:uid="{00000000-0005-0000-0000-0000FD0A0000}"/>
    <cellStyle name="DATA 5" xfId="2808" xr:uid="{00000000-0005-0000-0000-0000FE0A0000}"/>
    <cellStyle name="DATA_CMD MEETING ON 06.09.13" xfId="2809" xr:uid="{00000000-0005-0000-0000-0000FF0A0000}"/>
    <cellStyle name="date" xfId="2810" xr:uid="{00000000-0005-0000-0000-0000000B0000}"/>
    <cellStyle name="'Ê%Ý [ - Style2" xfId="2811" xr:uid="{00000000-0005-0000-0000-0000010B0000}"/>
    <cellStyle name="'Ê%Ý [ - Style3" xfId="2812" xr:uid="{00000000-0005-0000-0000-0000020B0000}"/>
    <cellStyle name="'Ê%Ý_R - Style4" xfId="2813" xr:uid="{00000000-0005-0000-0000-0000030B0000}"/>
    <cellStyle name="Emphasis 1" xfId="2814" xr:uid="{00000000-0005-0000-0000-0000040B0000}"/>
    <cellStyle name="Emphasis 2" xfId="2815" xr:uid="{00000000-0005-0000-0000-0000050B0000}"/>
    <cellStyle name="Emphasis 3" xfId="2816" xr:uid="{00000000-0005-0000-0000-0000060B0000}"/>
    <cellStyle name="Empty_Cell" xfId="2817" xr:uid="{00000000-0005-0000-0000-0000070B0000}"/>
    <cellStyle name="Entered" xfId="2818" xr:uid="{00000000-0005-0000-0000-0000080B0000}"/>
    <cellStyle name="Entered 10" xfId="2819" xr:uid="{00000000-0005-0000-0000-0000090B0000}"/>
    <cellStyle name="Entered 11" xfId="2820" xr:uid="{00000000-0005-0000-0000-00000A0B0000}"/>
    <cellStyle name="Entered 12" xfId="2821" xr:uid="{00000000-0005-0000-0000-00000B0B0000}"/>
    <cellStyle name="Entered 13" xfId="2822" xr:uid="{00000000-0005-0000-0000-00000C0B0000}"/>
    <cellStyle name="Entered 14" xfId="2823" xr:uid="{00000000-0005-0000-0000-00000D0B0000}"/>
    <cellStyle name="Entered 15" xfId="2824" xr:uid="{00000000-0005-0000-0000-00000E0B0000}"/>
    <cellStyle name="Entered 16" xfId="2825" xr:uid="{00000000-0005-0000-0000-00000F0B0000}"/>
    <cellStyle name="Entered 17" xfId="2826" xr:uid="{00000000-0005-0000-0000-0000100B0000}"/>
    <cellStyle name="Entered 18" xfId="2827" xr:uid="{00000000-0005-0000-0000-0000110B0000}"/>
    <cellStyle name="Entered 19" xfId="2828" xr:uid="{00000000-0005-0000-0000-0000120B0000}"/>
    <cellStyle name="Entered 2" xfId="2829" xr:uid="{00000000-0005-0000-0000-0000130B0000}"/>
    <cellStyle name="Entered 20" xfId="2830" xr:uid="{00000000-0005-0000-0000-0000140B0000}"/>
    <cellStyle name="Entered 21" xfId="2831" xr:uid="{00000000-0005-0000-0000-0000150B0000}"/>
    <cellStyle name="Entered 22" xfId="2832" xr:uid="{00000000-0005-0000-0000-0000160B0000}"/>
    <cellStyle name="Entered 23" xfId="2833" xr:uid="{00000000-0005-0000-0000-0000170B0000}"/>
    <cellStyle name="Entered 24" xfId="2834" xr:uid="{00000000-0005-0000-0000-0000180B0000}"/>
    <cellStyle name="Entered 25" xfId="2835" xr:uid="{00000000-0005-0000-0000-0000190B0000}"/>
    <cellStyle name="Entered 26" xfId="2836" xr:uid="{00000000-0005-0000-0000-00001A0B0000}"/>
    <cellStyle name="Entered 27" xfId="2837" xr:uid="{00000000-0005-0000-0000-00001B0B0000}"/>
    <cellStyle name="Entered 28" xfId="2838" xr:uid="{00000000-0005-0000-0000-00001C0B0000}"/>
    <cellStyle name="Entered 29" xfId="2839" xr:uid="{00000000-0005-0000-0000-00001D0B0000}"/>
    <cellStyle name="Entered 3" xfId="2840" xr:uid="{00000000-0005-0000-0000-00001E0B0000}"/>
    <cellStyle name="Entered 30" xfId="2841" xr:uid="{00000000-0005-0000-0000-00001F0B0000}"/>
    <cellStyle name="Entered 31" xfId="2842" xr:uid="{00000000-0005-0000-0000-0000200B0000}"/>
    <cellStyle name="Entered 32" xfId="2843" xr:uid="{00000000-0005-0000-0000-0000210B0000}"/>
    <cellStyle name="Entered 33" xfId="2844" xr:uid="{00000000-0005-0000-0000-0000220B0000}"/>
    <cellStyle name="Entered 34" xfId="2845" xr:uid="{00000000-0005-0000-0000-0000230B0000}"/>
    <cellStyle name="Entered 35" xfId="2846" xr:uid="{00000000-0005-0000-0000-0000240B0000}"/>
    <cellStyle name="Entered 36" xfId="2847" xr:uid="{00000000-0005-0000-0000-0000250B0000}"/>
    <cellStyle name="Entered 37" xfId="2848" xr:uid="{00000000-0005-0000-0000-0000260B0000}"/>
    <cellStyle name="Entered 38" xfId="2849" xr:uid="{00000000-0005-0000-0000-0000270B0000}"/>
    <cellStyle name="Entered 39" xfId="2850" xr:uid="{00000000-0005-0000-0000-0000280B0000}"/>
    <cellStyle name="Entered 4" xfId="2851" xr:uid="{00000000-0005-0000-0000-0000290B0000}"/>
    <cellStyle name="Entered 5" xfId="2852" xr:uid="{00000000-0005-0000-0000-00002A0B0000}"/>
    <cellStyle name="Entered 6" xfId="2853" xr:uid="{00000000-0005-0000-0000-00002B0B0000}"/>
    <cellStyle name="Entered 7" xfId="2854" xr:uid="{00000000-0005-0000-0000-00002C0B0000}"/>
    <cellStyle name="Entered 8" xfId="2855" xr:uid="{00000000-0005-0000-0000-00002D0B0000}"/>
    <cellStyle name="Entered 9" xfId="2856" xr:uid="{00000000-0005-0000-0000-00002E0B0000}"/>
    <cellStyle name="Entered_Check Readings" xfId="2857" xr:uid="{00000000-0005-0000-0000-00002F0B0000}"/>
    <cellStyle name="Error" xfId="2858" xr:uid="{00000000-0005-0000-0000-0000300B0000}"/>
    <cellStyle name="ervices" xfId="2859" xr:uid="{00000000-0005-0000-0000-0000310B0000}"/>
    <cellStyle name="Euro" xfId="2860" xr:uid="{00000000-0005-0000-0000-0000320B0000}"/>
    <cellStyle name="Euro 2" xfId="2861" xr:uid="{00000000-0005-0000-0000-0000330B0000}"/>
    <cellStyle name="Euro 3" xfId="2862" xr:uid="{00000000-0005-0000-0000-0000340B0000}"/>
    <cellStyle name="Euro 4" xfId="2863" xr:uid="{00000000-0005-0000-0000-0000350B0000}"/>
    <cellStyle name="Excel Built-in Normal" xfId="2864" xr:uid="{00000000-0005-0000-0000-0000360B0000}"/>
    <cellStyle name="Excel Built-in Normal 1" xfId="2865" xr:uid="{00000000-0005-0000-0000-0000370B0000}"/>
    <cellStyle name="Excel Built-in Normal_AGL 3 formats VZM Circle 31.10.11(MAIL)" xfId="2866" xr:uid="{00000000-0005-0000-0000-0000380B0000}"/>
    <cellStyle name="Explanatory Text 2" xfId="2867" xr:uid="{00000000-0005-0000-0000-0000390B0000}"/>
    <cellStyle name="Explanatory Text 3" xfId="2868" xr:uid="{00000000-0005-0000-0000-00003A0B0000}"/>
    <cellStyle name="Fill" xfId="2869" xr:uid="{00000000-0005-0000-0000-00003B0B0000}"/>
    <cellStyle name="Fill 2" xfId="2870" xr:uid="{00000000-0005-0000-0000-00003C0B0000}"/>
    <cellStyle name="Fill 3" xfId="2871" xr:uid="{00000000-0005-0000-0000-00003D0B0000}"/>
    <cellStyle name="Fill 4" xfId="2872" xr:uid="{00000000-0005-0000-0000-00003E0B0000}"/>
    <cellStyle name="Fill 5" xfId="2873" xr:uid="{00000000-0005-0000-0000-00003F0B0000}"/>
    <cellStyle name="Flag" xfId="2874" xr:uid="{00000000-0005-0000-0000-0000400B0000}"/>
    <cellStyle name="Flag 2" xfId="2875" xr:uid="{00000000-0005-0000-0000-0000410B0000}"/>
    <cellStyle name="Flag 3" xfId="2876" xr:uid="{00000000-0005-0000-0000-0000420B0000}"/>
    <cellStyle name="Flag 4" xfId="2877" xr:uid="{00000000-0005-0000-0000-0000430B0000}"/>
    <cellStyle name="Flag_Karimnagar" xfId="2878" xr:uid="{00000000-0005-0000-0000-0000440B0000}"/>
    <cellStyle name="Formula" xfId="2879" xr:uid="{00000000-0005-0000-0000-0000450B0000}"/>
    <cellStyle name="Formula 10" xfId="2880" xr:uid="{00000000-0005-0000-0000-0000460B0000}"/>
    <cellStyle name="Formula 11" xfId="2881" xr:uid="{00000000-0005-0000-0000-0000470B0000}"/>
    <cellStyle name="Formula 12" xfId="2882" xr:uid="{00000000-0005-0000-0000-0000480B0000}"/>
    <cellStyle name="Formula 13" xfId="2883" xr:uid="{00000000-0005-0000-0000-0000490B0000}"/>
    <cellStyle name="Formula 14" xfId="2884" xr:uid="{00000000-0005-0000-0000-00004A0B0000}"/>
    <cellStyle name="Formula 15" xfId="2885" xr:uid="{00000000-0005-0000-0000-00004B0B0000}"/>
    <cellStyle name="Formula 16" xfId="2886" xr:uid="{00000000-0005-0000-0000-00004C0B0000}"/>
    <cellStyle name="Formula 17" xfId="2887" xr:uid="{00000000-0005-0000-0000-00004D0B0000}"/>
    <cellStyle name="Formula 18" xfId="2888" xr:uid="{00000000-0005-0000-0000-00004E0B0000}"/>
    <cellStyle name="Formula 19" xfId="2889" xr:uid="{00000000-0005-0000-0000-00004F0B0000}"/>
    <cellStyle name="Formula 2" xfId="2890" xr:uid="{00000000-0005-0000-0000-0000500B0000}"/>
    <cellStyle name="Formula 20" xfId="2891" xr:uid="{00000000-0005-0000-0000-0000510B0000}"/>
    <cellStyle name="Formula 21" xfId="2892" xr:uid="{00000000-0005-0000-0000-0000520B0000}"/>
    <cellStyle name="Formula 22" xfId="2893" xr:uid="{00000000-0005-0000-0000-0000530B0000}"/>
    <cellStyle name="Formula 23" xfId="2894" xr:uid="{00000000-0005-0000-0000-0000540B0000}"/>
    <cellStyle name="Formula 24" xfId="2895" xr:uid="{00000000-0005-0000-0000-0000550B0000}"/>
    <cellStyle name="Formula 25" xfId="2896" xr:uid="{00000000-0005-0000-0000-0000560B0000}"/>
    <cellStyle name="Formula 26" xfId="2897" xr:uid="{00000000-0005-0000-0000-0000570B0000}"/>
    <cellStyle name="Formula 27" xfId="2898" xr:uid="{00000000-0005-0000-0000-0000580B0000}"/>
    <cellStyle name="Formula 28" xfId="2899" xr:uid="{00000000-0005-0000-0000-0000590B0000}"/>
    <cellStyle name="Formula 29" xfId="2900" xr:uid="{00000000-0005-0000-0000-00005A0B0000}"/>
    <cellStyle name="Formula 3" xfId="2901" xr:uid="{00000000-0005-0000-0000-00005B0B0000}"/>
    <cellStyle name="Formula 30" xfId="2902" xr:uid="{00000000-0005-0000-0000-00005C0B0000}"/>
    <cellStyle name="Formula 31" xfId="2903" xr:uid="{00000000-0005-0000-0000-00005D0B0000}"/>
    <cellStyle name="Formula 32" xfId="2904" xr:uid="{00000000-0005-0000-0000-00005E0B0000}"/>
    <cellStyle name="Formula 33" xfId="2905" xr:uid="{00000000-0005-0000-0000-00005F0B0000}"/>
    <cellStyle name="Formula 34" xfId="2906" xr:uid="{00000000-0005-0000-0000-0000600B0000}"/>
    <cellStyle name="Formula 35" xfId="2907" xr:uid="{00000000-0005-0000-0000-0000610B0000}"/>
    <cellStyle name="Formula 36" xfId="2908" xr:uid="{00000000-0005-0000-0000-0000620B0000}"/>
    <cellStyle name="Formula 37" xfId="2909" xr:uid="{00000000-0005-0000-0000-0000630B0000}"/>
    <cellStyle name="Formula 38" xfId="2910" xr:uid="{00000000-0005-0000-0000-0000640B0000}"/>
    <cellStyle name="Formula 39" xfId="2911" xr:uid="{00000000-0005-0000-0000-0000650B0000}"/>
    <cellStyle name="Formula 4" xfId="2912" xr:uid="{00000000-0005-0000-0000-0000660B0000}"/>
    <cellStyle name="Formula 5" xfId="2913" xr:uid="{00000000-0005-0000-0000-0000670B0000}"/>
    <cellStyle name="Formula 6" xfId="2914" xr:uid="{00000000-0005-0000-0000-0000680B0000}"/>
    <cellStyle name="Formula 7" xfId="2915" xr:uid="{00000000-0005-0000-0000-0000690B0000}"/>
    <cellStyle name="Formula 8" xfId="2916" xr:uid="{00000000-0005-0000-0000-00006A0B0000}"/>
    <cellStyle name="Formula 9" xfId="2917" xr:uid="{00000000-0005-0000-0000-00006B0B0000}"/>
    <cellStyle name="Formula_12" xfId="2918" xr:uid="{00000000-0005-0000-0000-00006C0B0000}"/>
    <cellStyle name="Good 2" xfId="2919" xr:uid="{00000000-0005-0000-0000-00006D0B0000}"/>
    <cellStyle name="Good 3" xfId="2920" xr:uid="{00000000-0005-0000-0000-00006E0B0000}"/>
    <cellStyle name="Grey" xfId="2921" xr:uid="{00000000-0005-0000-0000-00006F0B0000}"/>
    <cellStyle name="Grey 2" xfId="2922" xr:uid="{00000000-0005-0000-0000-0000700B0000}"/>
    <cellStyle name="Grey 3" xfId="2923" xr:uid="{00000000-0005-0000-0000-0000710B0000}"/>
    <cellStyle name="Grey_132 KV 33 KV SS" xfId="2924" xr:uid="{00000000-0005-0000-0000-0000720B0000}"/>
    <cellStyle name="Grid" xfId="2925" xr:uid="{00000000-0005-0000-0000-0000730B0000}"/>
    <cellStyle name="Grid 2" xfId="2926" xr:uid="{00000000-0005-0000-0000-0000740B0000}"/>
    <cellStyle name="Grid 3" xfId="2927" xr:uid="{00000000-0005-0000-0000-0000750B0000}"/>
    <cellStyle name="Grid 4" xfId="2928" xr:uid="{00000000-0005-0000-0000-0000760B0000}"/>
    <cellStyle name="Grid 5" xfId="2929" xr:uid="{00000000-0005-0000-0000-0000770B0000}"/>
    <cellStyle name="Grid_Copy of ADBCIRCLESTSub-Plan14.03.2014_20140315054830.585_X" xfId="2930" xr:uid="{00000000-0005-0000-0000-0000780B0000}"/>
    <cellStyle name="Header1" xfId="2931" xr:uid="{00000000-0005-0000-0000-0000790B0000}"/>
    <cellStyle name="Header2" xfId="2932" xr:uid="{00000000-0005-0000-0000-00007A0B0000}"/>
    <cellStyle name="Header3" xfId="2933" xr:uid="{00000000-0005-0000-0000-00007B0B0000}"/>
    <cellStyle name="Header3 2" xfId="2934" xr:uid="{00000000-0005-0000-0000-00007C0B0000}"/>
    <cellStyle name="Header3 3" xfId="2935" xr:uid="{00000000-0005-0000-0000-00007D0B0000}"/>
    <cellStyle name="Header3 4" xfId="2936" xr:uid="{00000000-0005-0000-0000-00007E0B0000}"/>
    <cellStyle name="Header3_Karimnagar" xfId="2937" xr:uid="{00000000-0005-0000-0000-00007F0B0000}"/>
    <cellStyle name="Heading 1 2" xfId="2938" xr:uid="{00000000-0005-0000-0000-0000800B0000}"/>
    <cellStyle name="Heading 1 3" xfId="2939" xr:uid="{00000000-0005-0000-0000-0000810B0000}"/>
    <cellStyle name="Heading 2 2" xfId="2940" xr:uid="{00000000-0005-0000-0000-0000820B0000}"/>
    <cellStyle name="Heading 2 3" xfId="2941" xr:uid="{00000000-0005-0000-0000-0000830B0000}"/>
    <cellStyle name="Heading 3 2" xfId="2942" xr:uid="{00000000-0005-0000-0000-0000840B0000}"/>
    <cellStyle name="Heading 3 3" xfId="2943" xr:uid="{00000000-0005-0000-0000-0000850B0000}"/>
    <cellStyle name="Heading 4 2" xfId="2944" xr:uid="{00000000-0005-0000-0000-0000860B0000}"/>
    <cellStyle name="Heading 4 3" xfId="2945" xr:uid="{00000000-0005-0000-0000-0000870B0000}"/>
    <cellStyle name="Heading Section 2" xfId="2946" xr:uid="{00000000-0005-0000-0000-0000880B0000}"/>
    <cellStyle name="Heading Section 3" xfId="2947" xr:uid="{00000000-0005-0000-0000-0000890B0000}"/>
    <cellStyle name="Heading Section 3 2" xfId="2948" xr:uid="{00000000-0005-0000-0000-00008A0B0000}"/>
    <cellStyle name="Heading Section 3 3" xfId="2949" xr:uid="{00000000-0005-0000-0000-00008B0B0000}"/>
    <cellStyle name="Heading Section 3_132 KV 33 KV SS" xfId="2950" xr:uid="{00000000-0005-0000-0000-00008C0B0000}"/>
    <cellStyle name="Hyperlink" xfId="3881" builtinId="8"/>
    <cellStyle name="Hyperlink 2" xfId="2951" xr:uid="{00000000-0005-0000-0000-00008E0B0000}"/>
    <cellStyle name="Hyperlink 2 2" xfId="3878" xr:uid="{00000000-0005-0000-0000-00008F0B0000}"/>
    <cellStyle name="Hyperlink 3" xfId="2952" xr:uid="{00000000-0005-0000-0000-0000900B0000}"/>
    <cellStyle name="Hyperlink 4" xfId="3884" xr:uid="{00000000-0005-0000-0000-0000910B0000}"/>
    <cellStyle name="Hypertextový odkaz" xfId="2953" xr:uid="{00000000-0005-0000-0000-0000920B0000}"/>
    <cellStyle name="Hypertextový odkaz 10" xfId="2954" xr:uid="{00000000-0005-0000-0000-0000930B0000}"/>
    <cellStyle name="Hypertextový odkaz 11" xfId="2955" xr:uid="{00000000-0005-0000-0000-0000940B0000}"/>
    <cellStyle name="Hypertextový odkaz 12" xfId="2956" xr:uid="{00000000-0005-0000-0000-0000950B0000}"/>
    <cellStyle name="Hypertextový odkaz 13" xfId="2957" xr:uid="{00000000-0005-0000-0000-0000960B0000}"/>
    <cellStyle name="Hypertextový odkaz 14" xfId="2958" xr:uid="{00000000-0005-0000-0000-0000970B0000}"/>
    <cellStyle name="Hypertextový odkaz 15" xfId="2959" xr:uid="{00000000-0005-0000-0000-0000980B0000}"/>
    <cellStyle name="Hypertextový odkaz 16" xfId="2960" xr:uid="{00000000-0005-0000-0000-0000990B0000}"/>
    <cellStyle name="Hypertextový odkaz 17" xfId="2961" xr:uid="{00000000-0005-0000-0000-00009A0B0000}"/>
    <cellStyle name="Hypertextový odkaz 18" xfId="2962" xr:uid="{00000000-0005-0000-0000-00009B0B0000}"/>
    <cellStyle name="Hypertextový odkaz 19" xfId="2963" xr:uid="{00000000-0005-0000-0000-00009C0B0000}"/>
    <cellStyle name="Hypertextový odkaz 2" xfId="2964" xr:uid="{00000000-0005-0000-0000-00009D0B0000}"/>
    <cellStyle name="Hypertextový odkaz 20" xfId="2965" xr:uid="{00000000-0005-0000-0000-00009E0B0000}"/>
    <cellStyle name="Hypertextový odkaz 21" xfId="2966" xr:uid="{00000000-0005-0000-0000-00009F0B0000}"/>
    <cellStyle name="Hypertextový odkaz 22" xfId="2967" xr:uid="{00000000-0005-0000-0000-0000A00B0000}"/>
    <cellStyle name="Hypertextový odkaz 23" xfId="2968" xr:uid="{00000000-0005-0000-0000-0000A10B0000}"/>
    <cellStyle name="Hypertextový odkaz 24" xfId="2969" xr:uid="{00000000-0005-0000-0000-0000A20B0000}"/>
    <cellStyle name="Hypertextový odkaz 25" xfId="2970" xr:uid="{00000000-0005-0000-0000-0000A30B0000}"/>
    <cellStyle name="Hypertextový odkaz 26" xfId="2971" xr:uid="{00000000-0005-0000-0000-0000A40B0000}"/>
    <cellStyle name="Hypertextový odkaz 27" xfId="2972" xr:uid="{00000000-0005-0000-0000-0000A50B0000}"/>
    <cellStyle name="Hypertextový odkaz 28" xfId="2973" xr:uid="{00000000-0005-0000-0000-0000A60B0000}"/>
    <cellStyle name="Hypertextový odkaz 29" xfId="2974" xr:uid="{00000000-0005-0000-0000-0000A70B0000}"/>
    <cellStyle name="Hypertextový odkaz 3" xfId="2975" xr:uid="{00000000-0005-0000-0000-0000A80B0000}"/>
    <cellStyle name="Hypertextový odkaz 30" xfId="2976" xr:uid="{00000000-0005-0000-0000-0000A90B0000}"/>
    <cellStyle name="Hypertextový odkaz 31" xfId="2977" xr:uid="{00000000-0005-0000-0000-0000AA0B0000}"/>
    <cellStyle name="Hypertextový odkaz 32" xfId="2978" xr:uid="{00000000-0005-0000-0000-0000AB0B0000}"/>
    <cellStyle name="Hypertextový odkaz 33" xfId="2979" xr:uid="{00000000-0005-0000-0000-0000AC0B0000}"/>
    <cellStyle name="Hypertextový odkaz 34" xfId="2980" xr:uid="{00000000-0005-0000-0000-0000AD0B0000}"/>
    <cellStyle name="Hypertextový odkaz 35" xfId="2981" xr:uid="{00000000-0005-0000-0000-0000AE0B0000}"/>
    <cellStyle name="Hypertextový odkaz 36" xfId="2982" xr:uid="{00000000-0005-0000-0000-0000AF0B0000}"/>
    <cellStyle name="Hypertextový odkaz 37" xfId="2983" xr:uid="{00000000-0005-0000-0000-0000B00B0000}"/>
    <cellStyle name="Hypertextový odkaz 38" xfId="2984" xr:uid="{00000000-0005-0000-0000-0000B10B0000}"/>
    <cellStyle name="Hypertextový odkaz 39" xfId="2985" xr:uid="{00000000-0005-0000-0000-0000B20B0000}"/>
    <cellStyle name="Hypertextový odkaz 4" xfId="2986" xr:uid="{00000000-0005-0000-0000-0000B30B0000}"/>
    <cellStyle name="Hypertextový odkaz 5" xfId="2987" xr:uid="{00000000-0005-0000-0000-0000B40B0000}"/>
    <cellStyle name="Hypertextový odkaz 6" xfId="2988" xr:uid="{00000000-0005-0000-0000-0000B50B0000}"/>
    <cellStyle name="Hypertextový odkaz 7" xfId="2989" xr:uid="{00000000-0005-0000-0000-0000B60B0000}"/>
    <cellStyle name="Hypertextový odkaz 8" xfId="2990" xr:uid="{00000000-0005-0000-0000-0000B70B0000}"/>
    <cellStyle name="Hypertextový odkaz 9" xfId="2991" xr:uid="{00000000-0005-0000-0000-0000B80B0000}"/>
    <cellStyle name="Hypertextový odkaz_Check Readings" xfId="2992" xr:uid="{00000000-0005-0000-0000-0000B90B0000}"/>
    <cellStyle name="Info" xfId="2993" xr:uid="{00000000-0005-0000-0000-0000BA0B0000}"/>
    <cellStyle name="Info 2" xfId="2994" xr:uid="{00000000-0005-0000-0000-0000BB0B0000}"/>
    <cellStyle name="Info 3" xfId="2995" xr:uid="{00000000-0005-0000-0000-0000BC0B0000}"/>
    <cellStyle name="Info 4" xfId="2996" xr:uid="{00000000-0005-0000-0000-0000BD0B0000}"/>
    <cellStyle name="Info_Karimnagar" xfId="2997" xr:uid="{00000000-0005-0000-0000-0000BE0B0000}"/>
    <cellStyle name="Input [yellow]" xfId="2998" xr:uid="{00000000-0005-0000-0000-0000BF0B0000}"/>
    <cellStyle name="Input [yellow] 2" xfId="2999" xr:uid="{00000000-0005-0000-0000-0000C00B0000}"/>
    <cellStyle name="Input [yellow] 3" xfId="3000" xr:uid="{00000000-0005-0000-0000-0000C10B0000}"/>
    <cellStyle name="Input [yellow]_132 KV 33 KV SS" xfId="3001" xr:uid="{00000000-0005-0000-0000-0000C20B0000}"/>
    <cellStyle name="Input 2" xfId="3002" xr:uid="{00000000-0005-0000-0000-0000C30B0000}"/>
    <cellStyle name="Input 3" xfId="3003" xr:uid="{00000000-0005-0000-0000-0000C40B0000}"/>
    <cellStyle name="Input 4" xfId="3004" xr:uid="{00000000-0005-0000-0000-0000C50B0000}"/>
    <cellStyle name="Input 5" xfId="3005" xr:uid="{00000000-0005-0000-0000-0000C60B0000}"/>
    <cellStyle name="Input 6" xfId="3006" xr:uid="{00000000-0005-0000-0000-0000C70B0000}"/>
    <cellStyle name="Input 7" xfId="3007" xr:uid="{00000000-0005-0000-0000-0000C80B0000}"/>
    <cellStyle name="Input Cells" xfId="3008" xr:uid="{00000000-0005-0000-0000-0000C90B0000}"/>
    <cellStyle name="Inputs_Divider" xfId="3009" xr:uid="{00000000-0005-0000-0000-0000CA0B0000}"/>
    <cellStyle name="InSheet" xfId="3010" xr:uid="{00000000-0005-0000-0000-0000CB0B0000}"/>
    <cellStyle name="InSheet 2" xfId="3011" xr:uid="{00000000-0005-0000-0000-0000CC0B0000}"/>
    <cellStyle name="InSheet 3" xfId="3012" xr:uid="{00000000-0005-0000-0000-0000CD0B0000}"/>
    <cellStyle name="InSheet 4" xfId="3013" xr:uid="{00000000-0005-0000-0000-0000CE0B0000}"/>
    <cellStyle name="InSheet 5" xfId="3014" xr:uid="{00000000-0005-0000-0000-0000CF0B0000}"/>
    <cellStyle name="InSheet_CMD MEETING ON 06.09.13" xfId="3015" xr:uid="{00000000-0005-0000-0000-0000D00B0000}"/>
    <cellStyle name="Line_ClosingBal" xfId="3016" xr:uid="{00000000-0005-0000-0000-0000D10B0000}"/>
    <cellStyle name="Linked Cell 2" xfId="3017" xr:uid="{00000000-0005-0000-0000-0000D20B0000}"/>
    <cellStyle name="Linked Cell 3" xfId="3018" xr:uid="{00000000-0005-0000-0000-0000D30B0000}"/>
    <cellStyle name="Linked Cells" xfId="3019" xr:uid="{00000000-0005-0000-0000-0000D40B0000}"/>
    <cellStyle name="MAIN HEADING" xfId="3020" xr:uid="{00000000-0005-0000-0000-0000D50B0000}"/>
    <cellStyle name="Milliers [0]_!!!GO" xfId="3021" xr:uid="{00000000-0005-0000-0000-0000D60B0000}"/>
    <cellStyle name="Milliers_!!!GO" xfId="3022" xr:uid="{00000000-0005-0000-0000-0000D70B0000}"/>
    <cellStyle name="Monétaire [0]_!!!GO" xfId="3023" xr:uid="{00000000-0005-0000-0000-0000D80B0000}"/>
    <cellStyle name="Monétaire_!!!GO" xfId="3024" xr:uid="{00000000-0005-0000-0000-0000D90B0000}"/>
    <cellStyle name="Neutral 2" xfId="3025" xr:uid="{00000000-0005-0000-0000-0000DA0B0000}"/>
    <cellStyle name="Neutral 3" xfId="3026" xr:uid="{00000000-0005-0000-0000-0000DB0B0000}"/>
    <cellStyle name="no dec" xfId="3027" xr:uid="{00000000-0005-0000-0000-0000DC0B0000}"/>
    <cellStyle name="no dec 10" xfId="3028" xr:uid="{00000000-0005-0000-0000-0000DD0B0000}"/>
    <cellStyle name="no dec 11" xfId="3029" xr:uid="{00000000-0005-0000-0000-0000DE0B0000}"/>
    <cellStyle name="no dec 12" xfId="3030" xr:uid="{00000000-0005-0000-0000-0000DF0B0000}"/>
    <cellStyle name="no dec 13" xfId="3031" xr:uid="{00000000-0005-0000-0000-0000E00B0000}"/>
    <cellStyle name="no dec 14" xfId="3032" xr:uid="{00000000-0005-0000-0000-0000E10B0000}"/>
    <cellStyle name="no dec 15" xfId="3033" xr:uid="{00000000-0005-0000-0000-0000E20B0000}"/>
    <cellStyle name="no dec 16" xfId="3034" xr:uid="{00000000-0005-0000-0000-0000E30B0000}"/>
    <cellStyle name="no dec 17" xfId="3035" xr:uid="{00000000-0005-0000-0000-0000E40B0000}"/>
    <cellStyle name="no dec 18" xfId="3036" xr:uid="{00000000-0005-0000-0000-0000E50B0000}"/>
    <cellStyle name="no dec 19" xfId="3037" xr:uid="{00000000-0005-0000-0000-0000E60B0000}"/>
    <cellStyle name="no dec 2" xfId="3038" xr:uid="{00000000-0005-0000-0000-0000E70B0000}"/>
    <cellStyle name="no dec 20" xfId="3039" xr:uid="{00000000-0005-0000-0000-0000E80B0000}"/>
    <cellStyle name="no dec 21" xfId="3040" xr:uid="{00000000-0005-0000-0000-0000E90B0000}"/>
    <cellStyle name="no dec 22" xfId="3041" xr:uid="{00000000-0005-0000-0000-0000EA0B0000}"/>
    <cellStyle name="no dec 23" xfId="3042" xr:uid="{00000000-0005-0000-0000-0000EB0B0000}"/>
    <cellStyle name="no dec 24" xfId="3043" xr:uid="{00000000-0005-0000-0000-0000EC0B0000}"/>
    <cellStyle name="no dec 25" xfId="3044" xr:uid="{00000000-0005-0000-0000-0000ED0B0000}"/>
    <cellStyle name="no dec 26" xfId="3045" xr:uid="{00000000-0005-0000-0000-0000EE0B0000}"/>
    <cellStyle name="no dec 27" xfId="3046" xr:uid="{00000000-0005-0000-0000-0000EF0B0000}"/>
    <cellStyle name="no dec 28" xfId="3047" xr:uid="{00000000-0005-0000-0000-0000F00B0000}"/>
    <cellStyle name="no dec 29" xfId="3048" xr:uid="{00000000-0005-0000-0000-0000F10B0000}"/>
    <cellStyle name="no dec 3" xfId="3049" xr:uid="{00000000-0005-0000-0000-0000F20B0000}"/>
    <cellStyle name="no dec 30" xfId="3050" xr:uid="{00000000-0005-0000-0000-0000F30B0000}"/>
    <cellStyle name="no dec 31" xfId="3051" xr:uid="{00000000-0005-0000-0000-0000F40B0000}"/>
    <cellStyle name="no dec 32" xfId="3052" xr:uid="{00000000-0005-0000-0000-0000F50B0000}"/>
    <cellStyle name="no dec 33" xfId="3053" xr:uid="{00000000-0005-0000-0000-0000F60B0000}"/>
    <cellStyle name="no dec 34" xfId="3054" xr:uid="{00000000-0005-0000-0000-0000F70B0000}"/>
    <cellStyle name="no dec 35" xfId="3055" xr:uid="{00000000-0005-0000-0000-0000F80B0000}"/>
    <cellStyle name="no dec 36" xfId="3056" xr:uid="{00000000-0005-0000-0000-0000F90B0000}"/>
    <cellStyle name="no dec 37" xfId="3057" xr:uid="{00000000-0005-0000-0000-0000FA0B0000}"/>
    <cellStyle name="no dec 38" xfId="3058" xr:uid="{00000000-0005-0000-0000-0000FB0B0000}"/>
    <cellStyle name="no dec 39" xfId="3059" xr:uid="{00000000-0005-0000-0000-0000FC0B0000}"/>
    <cellStyle name="no dec 4" xfId="3060" xr:uid="{00000000-0005-0000-0000-0000FD0B0000}"/>
    <cellStyle name="no dec 5" xfId="3061" xr:uid="{00000000-0005-0000-0000-0000FE0B0000}"/>
    <cellStyle name="no dec 6" xfId="3062" xr:uid="{00000000-0005-0000-0000-0000FF0B0000}"/>
    <cellStyle name="no dec 7" xfId="3063" xr:uid="{00000000-0005-0000-0000-0000000C0000}"/>
    <cellStyle name="no dec 8" xfId="3064" xr:uid="{00000000-0005-0000-0000-0000010C0000}"/>
    <cellStyle name="no dec 9" xfId="3065" xr:uid="{00000000-0005-0000-0000-0000020C0000}"/>
    <cellStyle name="no dec_Check Readings" xfId="3066" xr:uid="{00000000-0005-0000-0000-0000030C0000}"/>
    <cellStyle name="Normal" xfId="0" builtinId="0"/>
    <cellStyle name="Normal - Style1" xfId="3067" xr:uid="{00000000-0005-0000-0000-0000050C0000}"/>
    <cellStyle name="Normal - Style1 10" xfId="3068" xr:uid="{00000000-0005-0000-0000-0000060C0000}"/>
    <cellStyle name="Normal - Style1 11" xfId="3069" xr:uid="{00000000-0005-0000-0000-0000070C0000}"/>
    <cellStyle name="Normal - Style1 12" xfId="3070" xr:uid="{00000000-0005-0000-0000-0000080C0000}"/>
    <cellStyle name="Normal - Style1 13" xfId="3071" xr:uid="{00000000-0005-0000-0000-0000090C0000}"/>
    <cellStyle name="Normal - Style1 2" xfId="3072" xr:uid="{00000000-0005-0000-0000-00000A0C0000}"/>
    <cellStyle name="Normal - Style1 3" xfId="3073" xr:uid="{00000000-0005-0000-0000-00000B0C0000}"/>
    <cellStyle name="Normal - Style1 4" xfId="3074" xr:uid="{00000000-0005-0000-0000-00000C0C0000}"/>
    <cellStyle name="Normal - Style1 5" xfId="3075" xr:uid="{00000000-0005-0000-0000-00000D0C0000}"/>
    <cellStyle name="Normal - Style1 6" xfId="3076" xr:uid="{00000000-0005-0000-0000-00000E0C0000}"/>
    <cellStyle name="Normal - Style1 7" xfId="3077" xr:uid="{00000000-0005-0000-0000-00000F0C0000}"/>
    <cellStyle name="Normal - Style1 8" xfId="3078" xr:uid="{00000000-0005-0000-0000-0000100C0000}"/>
    <cellStyle name="Normal - Style1 9" xfId="3079" xr:uid="{00000000-0005-0000-0000-0000110C0000}"/>
    <cellStyle name="Normal - Style1_Check Readings" xfId="3080" xr:uid="{00000000-0005-0000-0000-0000120C0000}"/>
    <cellStyle name="Normal - Style2" xfId="3081" xr:uid="{00000000-0005-0000-0000-0000130C0000}"/>
    <cellStyle name="Normal - Style3" xfId="3082" xr:uid="{00000000-0005-0000-0000-0000140C0000}"/>
    <cellStyle name="Normal - Style4" xfId="3083" xr:uid="{00000000-0005-0000-0000-0000150C0000}"/>
    <cellStyle name="Normal - Style6" xfId="3084" xr:uid="{00000000-0005-0000-0000-0000160C0000}"/>
    <cellStyle name="Normal 10" xfId="3085" xr:uid="{00000000-0005-0000-0000-0000170C0000}"/>
    <cellStyle name="Normal 10 2" xfId="3086" xr:uid="{00000000-0005-0000-0000-0000180C0000}"/>
    <cellStyle name="Normal 10 3" xfId="3087" xr:uid="{00000000-0005-0000-0000-0000190C0000}"/>
    <cellStyle name="Normal 10 4" xfId="3088" xr:uid="{00000000-0005-0000-0000-00001A0C0000}"/>
    <cellStyle name="Normal 10_3" xfId="3089" xr:uid="{00000000-0005-0000-0000-00001B0C0000}"/>
    <cellStyle name="Normal 100" xfId="3882" xr:uid="{00000000-0005-0000-0000-00001C0C0000}"/>
    <cellStyle name="Normal 101" xfId="3886" xr:uid="{00000000-0005-0000-0000-00001D0C0000}"/>
    <cellStyle name="Normal 102" xfId="3889" xr:uid="{00000000-0005-0000-0000-00001E0C0000}"/>
    <cellStyle name="Normal 103" xfId="3892" xr:uid="{00000000-0005-0000-0000-00001F0C0000}"/>
    <cellStyle name="Normal 11" xfId="3090" xr:uid="{00000000-0005-0000-0000-0000200C0000}"/>
    <cellStyle name="Normal 11 2" xfId="3091" xr:uid="{00000000-0005-0000-0000-0000210C0000}"/>
    <cellStyle name="Normal 11 3" xfId="3092" xr:uid="{00000000-0005-0000-0000-0000220C0000}"/>
    <cellStyle name="Normal 11_03.10.2013" xfId="3093" xr:uid="{00000000-0005-0000-0000-0000230C0000}"/>
    <cellStyle name="Normal 117 2" xfId="3094" xr:uid="{00000000-0005-0000-0000-0000240C0000}"/>
    <cellStyle name="Normal 117 3" xfId="3095" xr:uid="{00000000-0005-0000-0000-0000250C0000}"/>
    <cellStyle name="Normal 118 2" xfId="3096" xr:uid="{00000000-0005-0000-0000-0000260C0000}"/>
    <cellStyle name="Normal 118 3" xfId="3097" xr:uid="{00000000-0005-0000-0000-0000270C0000}"/>
    <cellStyle name="Normal 119 2" xfId="3098" xr:uid="{00000000-0005-0000-0000-0000280C0000}"/>
    <cellStyle name="Normal 119 3" xfId="3099" xr:uid="{00000000-0005-0000-0000-0000290C0000}"/>
    <cellStyle name="Normal 12" xfId="3100" xr:uid="{00000000-0005-0000-0000-00002A0C0000}"/>
    <cellStyle name="Normal 12 2" xfId="3101" xr:uid="{00000000-0005-0000-0000-00002B0C0000}"/>
    <cellStyle name="Normal 12 3" xfId="3877" xr:uid="{00000000-0005-0000-0000-00002C0C0000}"/>
    <cellStyle name="Normal 12_132SSwise_33fdrwise_Sub-stations_SAP_20130102044053.602_X" xfId="3102" xr:uid="{00000000-0005-0000-0000-00002D0C0000}"/>
    <cellStyle name="Normal 120 2" xfId="3103" xr:uid="{00000000-0005-0000-0000-00002E0C0000}"/>
    <cellStyle name="Normal 120 3" xfId="3104" xr:uid="{00000000-0005-0000-0000-00002F0C0000}"/>
    <cellStyle name="Normal 121 2" xfId="3105" xr:uid="{00000000-0005-0000-0000-0000300C0000}"/>
    <cellStyle name="Normal 121 3" xfId="3106" xr:uid="{00000000-0005-0000-0000-0000310C0000}"/>
    <cellStyle name="Normal 122 2" xfId="3107" xr:uid="{00000000-0005-0000-0000-0000320C0000}"/>
    <cellStyle name="Normal 122 3" xfId="3108" xr:uid="{00000000-0005-0000-0000-0000330C0000}"/>
    <cellStyle name="Normal 13" xfId="3109" xr:uid="{00000000-0005-0000-0000-0000340C0000}"/>
    <cellStyle name="Normal 13 2" xfId="3110" xr:uid="{00000000-0005-0000-0000-0000350C0000}"/>
    <cellStyle name="Normal 13_132SSwise_33fdrwise_Sub-stations_SAP_20130102044053.602_X" xfId="3111" xr:uid="{00000000-0005-0000-0000-0000360C0000}"/>
    <cellStyle name="Normal 14" xfId="3112" xr:uid="{00000000-0005-0000-0000-0000370C0000}"/>
    <cellStyle name="Normal 14 2" xfId="3113" xr:uid="{00000000-0005-0000-0000-0000380C0000}"/>
    <cellStyle name="Normal 14_CLDP List" xfId="3114" xr:uid="{00000000-0005-0000-0000-0000390C0000}"/>
    <cellStyle name="Normal 143" xfId="3115" xr:uid="{00000000-0005-0000-0000-00003A0C0000}"/>
    <cellStyle name="Normal 143 2" xfId="3116" xr:uid="{00000000-0005-0000-0000-00003B0C0000}"/>
    <cellStyle name="Normal 143 3" xfId="3117" xr:uid="{00000000-0005-0000-0000-00003C0C0000}"/>
    <cellStyle name="Normal 143_11 KV BD" xfId="3118" xr:uid="{00000000-0005-0000-0000-00003D0C0000}"/>
    <cellStyle name="Normal 144" xfId="3119" xr:uid="{00000000-0005-0000-0000-00003E0C0000}"/>
    <cellStyle name="Normal 145" xfId="3120" xr:uid="{00000000-0005-0000-0000-00003F0C0000}"/>
    <cellStyle name="Normal 146" xfId="3121" xr:uid="{00000000-0005-0000-0000-0000400C0000}"/>
    <cellStyle name="Normal 147" xfId="3122" xr:uid="{00000000-0005-0000-0000-0000410C0000}"/>
    <cellStyle name="Normal 148" xfId="3123" xr:uid="{00000000-0005-0000-0000-0000420C0000}"/>
    <cellStyle name="Normal 149" xfId="3124" xr:uid="{00000000-0005-0000-0000-0000430C0000}"/>
    <cellStyle name="Normal 15" xfId="3125" xr:uid="{00000000-0005-0000-0000-0000440C0000}"/>
    <cellStyle name="Normal 151" xfId="3126" xr:uid="{00000000-0005-0000-0000-0000450C0000}"/>
    <cellStyle name="Normal 151 2" xfId="3127" xr:uid="{00000000-0005-0000-0000-0000460C0000}"/>
    <cellStyle name="Normal 151_11 KV BD" xfId="3128" xr:uid="{00000000-0005-0000-0000-0000470C0000}"/>
    <cellStyle name="Normal 152" xfId="3129" xr:uid="{00000000-0005-0000-0000-0000480C0000}"/>
    <cellStyle name="Normal 152 2" xfId="3130" xr:uid="{00000000-0005-0000-0000-0000490C0000}"/>
    <cellStyle name="Normal 152_11 KV BD" xfId="3131" xr:uid="{00000000-0005-0000-0000-00004A0C0000}"/>
    <cellStyle name="Normal 153" xfId="3132" xr:uid="{00000000-0005-0000-0000-00004B0C0000}"/>
    <cellStyle name="Normal 154" xfId="3133" xr:uid="{00000000-0005-0000-0000-00004C0C0000}"/>
    <cellStyle name="Normal 155" xfId="3134" xr:uid="{00000000-0005-0000-0000-00004D0C0000}"/>
    <cellStyle name="Normal 156" xfId="3135" xr:uid="{00000000-0005-0000-0000-00004E0C0000}"/>
    <cellStyle name="Normal 157" xfId="3136" xr:uid="{00000000-0005-0000-0000-00004F0C0000}"/>
    <cellStyle name="Normal 158" xfId="3137" xr:uid="{00000000-0005-0000-0000-0000500C0000}"/>
    <cellStyle name="Normal 159" xfId="3138" xr:uid="{00000000-0005-0000-0000-0000510C0000}"/>
    <cellStyle name="Normal 16" xfId="3139" xr:uid="{00000000-0005-0000-0000-0000520C0000}"/>
    <cellStyle name="Normal 16 2" xfId="3140" xr:uid="{00000000-0005-0000-0000-0000530C0000}"/>
    <cellStyle name="Normal 16 3" xfId="3141" xr:uid="{00000000-0005-0000-0000-0000540C0000}"/>
    <cellStyle name="Normal 16_132 KV 33 KV SS" xfId="3142" xr:uid="{00000000-0005-0000-0000-0000550C0000}"/>
    <cellStyle name="Normal 160" xfId="3143" xr:uid="{00000000-0005-0000-0000-0000560C0000}"/>
    <cellStyle name="Normal 161" xfId="3144" xr:uid="{00000000-0005-0000-0000-0000570C0000}"/>
    <cellStyle name="Normal 162" xfId="3145" xr:uid="{00000000-0005-0000-0000-0000580C0000}"/>
    <cellStyle name="Normal 17" xfId="3146" xr:uid="{00000000-0005-0000-0000-0000590C0000}"/>
    <cellStyle name="Normal 17 2" xfId="3147" xr:uid="{00000000-0005-0000-0000-00005A0C0000}"/>
    <cellStyle name="Normal 17_CMD information" xfId="3148" xr:uid="{00000000-0005-0000-0000-00005B0C0000}"/>
    <cellStyle name="Normal 18" xfId="3149" xr:uid="{00000000-0005-0000-0000-00005C0C0000}"/>
    <cellStyle name="Normal 18 2" xfId="3150" xr:uid="{00000000-0005-0000-0000-00005D0C0000}"/>
    <cellStyle name="Normal 18_CMD information" xfId="3151" xr:uid="{00000000-0005-0000-0000-00005E0C0000}"/>
    <cellStyle name="Normal 19" xfId="3152" xr:uid="{00000000-0005-0000-0000-00005F0C0000}"/>
    <cellStyle name="Normal 2" xfId="3153" xr:uid="{00000000-0005-0000-0000-0000600C0000}"/>
    <cellStyle name="Normal 2 10" xfId="3154" xr:uid="{00000000-0005-0000-0000-0000610C0000}"/>
    <cellStyle name="Normal 2 11" xfId="3155" xr:uid="{00000000-0005-0000-0000-0000620C0000}"/>
    <cellStyle name="Normal 2 12" xfId="3156" xr:uid="{00000000-0005-0000-0000-0000630C0000}"/>
    <cellStyle name="Normal 2 13" xfId="3157" xr:uid="{00000000-0005-0000-0000-0000640C0000}"/>
    <cellStyle name="Normal 2 14" xfId="3158" xr:uid="{00000000-0005-0000-0000-0000650C0000}"/>
    <cellStyle name="Normal 2 15" xfId="3159" xr:uid="{00000000-0005-0000-0000-0000660C0000}"/>
    <cellStyle name="Normal 2 16" xfId="3160" xr:uid="{00000000-0005-0000-0000-0000670C0000}"/>
    <cellStyle name="Normal 2 17" xfId="3161" xr:uid="{00000000-0005-0000-0000-0000680C0000}"/>
    <cellStyle name="Normal 2 18" xfId="3162" xr:uid="{00000000-0005-0000-0000-0000690C0000}"/>
    <cellStyle name="Normal 2 19" xfId="3163" xr:uid="{00000000-0005-0000-0000-00006A0C0000}"/>
    <cellStyle name="Normal 2 2" xfId="3164" xr:uid="{00000000-0005-0000-0000-00006B0C0000}"/>
    <cellStyle name="Normal 2 2 10" xfId="3165" xr:uid="{00000000-0005-0000-0000-00006C0C0000}"/>
    <cellStyle name="Normal 2 2 11" xfId="3166" xr:uid="{00000000-0005-0000-0000-00006D0C0000}"/>
    <cellStyle name="Normal 2 2 12" xfId="3167" xr:uid="{00000000-0005-0000-0000-00006E0C0000}"/>
    <cellStyle name="Normal 2 2 13" xfId="3168" xr:uid="{00000000-0005-0000-0000-00006F0C0000}"/>
    <cellStyle name="Normal 2 2 14" xfId="3169" xr:uid="{00000000-0005-0000-0000-0000700C0000}"/>
    <cellStyle name="Normal 2 2 15" xfId="3170" xr:uid="{00000000-0005-0000-0000-0000710C0000}"/>
    <cellStyle name="Normal 2 2 16" xfId="3171" xr:uid="{00000000-0005-0000-0000-0000720C0000}"/>
    <cellStyle name="Normal 2 2 17" xfId="3172" xr:uid="{00000000-0005-0000-0000-0000730C0000}"/>
    <cellStyle name="Normal 2 2 18" xfId="3173" xr:uid="{00000000-0005-0000-0000-0000740C0000}"/>
    <cellStyle name="Normal 2 2 19" xfId="3174" xr:uid="{00000000-0005-0000-0000-0000750C0000}"/>
    <cellStyle name="Normal 2 2 2" xfId="3175" xr:uid="{00000000-0005-0000-0000-0000760C0000}"/>
    <cellStyle name="Normal 2 2 2 2" xfId="3176" xr:uid="{00000000-0005-0000-0000-0000770C0000}"/>
    <cellStyle name="Normal 2 2 2 3" xfId="3177" xr:uid="{00000000-0005-0000-0000-0000780C0000}"/>
    <cellStyle name="Normal 2 2 2 4" xfId="3178" xr:uid="{00000000-0005-0000-0000-0000790C0000}"/>
    <cellStyle name="Normal 2 2 2_132 KV 33 KV SS" xfId="3179" xr:uid="{00000000-0005-0000-0000-00007A0C0000}"/>
    <cellStyle name="Normal 2 2 3" xfId="3180" xr:uid="{00000000-0005-0000-0000-00007B0C0000}"/>
    <cellStyle name="Normal 2 2 3 2" xfId="3181" xr:uid="{00000000-0005-0000-0000-00007C0C0000}"/>
    <cellStyle name="Normal 2 2 3 3" xfId="3182" xr:uid="{00000000-0005-0000-0000-00007D0C0000}"/>
    <cellStyle name="Normal 2 2 3_132 KV 33 KV SS" xfId="3183" xr:uid="{00000000-0005-0000-0000-00007E0C0000}"/>
    <cellStyle name="Normal 2 2 4" xfId="3184" xr:uid="{00000000-0005-0000-0000-00007F0C0000}"/>
    <cellStyle name="Normal 2 2 5" xfId="3185" xr:uid="{00000000-0005-0000-0000-0000800C0000}"/>
    <cellStyle name="Normal 2 2 6" xfId="3186" xr:uid="{00000000-0005-0000-0000-0000810C0000}"/>
    <cellStyle name="Normal 2 2 7" xfId="3187" xr:uid="{00000000-0005-0000-0000-0000820C0000}"/>
    <cellStyle name="Normal 2 2 8" xfId="3188" xr:uid="{00000000-0005-0000-0000-0000830C0000}"/>
    <cellStyle name="Normal 2 2 9" xfId="3189" xr:uid="{00000000-0005-0000-0000-0000840C0000}"/>
    <cellStyle name="Normal 2 2_03.10.2013" xfId="3190" xr:uid="{00000000-0005-0000-0000-0000850C0000}"/>
    <cellStyle name="Normal 2 20" xfId="3191" xr:uid="{00000000-0005-0000-0000-0000860C0000}"/>
    <cellStyle name="Normal 2 21" xfId="3192" xr:uid="{00000000-0005-0000-0000-0000870C0000}"/>
    <cellStyle name="Normal 2 22" xfId="3193" xr:uid="{00000000-0005-0000-0000-0000880C0000}"/>
    <cellStyle name="Normal 2 3" xfId="3194" xr:uid="{00000000-0005-0000-0000-0000890C0000}"/>
    <cellStyle name="Normal 2 3 10" xfId="3195" xr:uid="{00000000-0005-0000-0000-00008A0C0000}"/>
    <cellStyle name="Normal 2 3 11" xfId="3196" xr:uid="{00000000-0005-0000-0000-00008B0C0000}"/>
    <cellStyle name="Normal 2 3 12" xfId="3197" xr:uid="{00000000-0005-0000-0000-00008C0C0000}"/>
    <cellStyle name="Normal 2 3 13" xfId="3198" xr:uid="{00000000-0005-0000-0000-00008D0C0000}"/>
    <cellStyle name="Normal 2 3 14" xfId="3199" xr:uid="{00000000-0005-0000-0000-00008E0C0000}"/>
    <cellStyle name="Normal 2 3 15" xfId="3200" xr:uid="{00000000-0005-0000-0000-00008F0C0000}"/>
    <cellStyle name="Normal 2 3 16" xfId="3201" xr:uid="{00000000-0005-0000-0000-0000900C0000}"/>
    <cellStyle name="Normal 2 3 17" xfId="3202" xr:uid="{00000000-0005-0000-0000-0000910C0000}"/>
    <cellStyle name="Normal 2 3 18" xfId="3203" xr:uid="{00000000-0005-0000-0000-0000920C0000}"/>
    <cellStyle name="Normal 2 3 19" xfId="3204" xr:uid="{00000000-0005-0000-0000-0000930C0000}"/>
    <cellStyle name="Normal 2 3 2" xfId="3205" xr:uid="{00000000-0005-0000-0000-0000940C0000}"/>
    <cellStyle name="Normal 2 3 3" xfId="3206" xr:uid="{00000000-0005-0000-0000-0000950C0000}"/>
    <cellStyle name="Normal 2 3 4" xfId="3207" xr:uid="{00000000-0005-0000-0000-0000960C0000}"/>
    <cellStyle name="Normal 2 3 5" xfId="3208" xr:uid="{00000000-0005-0000-0000-0000970C0000}"/>
    <cellStyle name="Normal 2 3 6" xfId="3209" xr:uid="{00000000-0005-0000-0000-0000980C0000}"/>
    <cellStyle name="Normal 2 3 7" xfId="3210" xr:uid="{00000000-0005-0000-0000-0000990C0000}"/>
    <cellStyle name="Normal 2 3 8" xfId="3211" xr:uid="{00000000-0005-0000-0000-00009A0C0000}"/>
    <cellStyle name="Normal 2 3 9" xfId="3212" xr:uid="{00000000-0005-0000-0000-00009B0C0000}"/>
    <cellStyle name="Normal 2 3_11 KV BD" xfId="3213" xr:uid="{00000000-0005-0000-0000-00009C0C0000}"/>
    <cellStyle name="Normal 2 4" xfId="3214" xr:uid="{00000000-0005-0000-0000-00009D0C0000}"/>
    <cellStyle name="Normal 2 4 2" xfId="3215" xr:uid="{00000000-0005-0000-0000-00009E0C0000}"/>
    <cellStyle name="Normal 2 4 3" xfId="3216" xr:uid="{00000000-0005-0000-0000-00009F0C0000}"/>
    <cellStyle name="Normal 2 4_132 KV 33 KV SS" xfId="3217" xr:uid="{00000000-0005-0000-0000-0000A00C0000}"/>
    <cellStyle name="Normal 2 5" xfId="3218" xr:uid="{00000000-0005-0000-0000-0000A10C0000}"/>
    <cellStyle name="Normal 2 5 2" xfId="3219" xr:uid="{00000000-0005-0000-0000-0000A20C0000}"/>
    <cellStyle name="Normal 2 5 3" xfId="3220" xr:uid="{00000000-0005-0000-0000-0000A30C0000}"/>
    <cellStyle name="Normal 2 5_132 KV 33 KV SS" xfId="3221" xr:uid="{00000000-0005-0000-0000-0000A40C0000}"/>
    <cellStyle name="Normal 2 6" xfId="3222" xr:uid="{00000000-0005-0000-0000-0000A50C0000}"/>
    <cellStyle name="Normal 2 6 2" xfId="3223" xr:uid="{00000000-0005-0000-0000-0000A60C0000}"/>
    <cellStyle name="Normal 2 6 3" xfId="3224" xr:uid="{00000000-0005-0000-0000-0000A70C0000}"/>
    <cellStyle name="Normal 2 6_132 KV 33 KV SS" xfId="3225" xr:uid="{00000000-0005-0000-0000-0000A80C0000}"/>
    <cellStyle name="Normal 2 7" xfId="3226" xr:uid="{00000000-0005-0000-0000-0000A90C0000}"/>
    <cellStyle name="Normal 2 8" xfId="3227" xr:uid="{00000000-0005-0000-0000-0000AA0C0000}"/>
    <cellStyle name="Normal 2 9" xfId="3228" xr:uid="{00000000-0005-0000-0000-0000AB0C0000}"/>
    <cellStyle name="Normal 2_01-2010 EX" xfId="3229" xr:uid="{00000000-0005-0000-0000-0000AC0C0000}"/>
    <cellStyle name="Normal 20" xfId="3230" xr:uid="{00000000-0005-0000-0000-0000AD0C0000}"/>
    <cellStyle name="Normal 21" xfId="3231" xr:uid="{00000000-0005-0000-0000-0000AE0C0000}"/>
    <cellStyle name="Normal 21 2" xfId="3232" xr:uid="{00000000-0005-0000-0000-0000AF0C0000}"/>
    <cellStyle name="Normal 22" xfId="3233" xr:uid="{00000000-0005-0000-0000-0000B00C0000}"/>
    <cellStyle name="Normal 23" xfId="3234" xr:uid="{00000000-0005-0000-0000-0000B10C0000}"/>
    <cellStyle name="Normal 235" xfId="3235" xr:uid="{00000000-0005-0000-0000-0000B20C0000}"/>
    <cellStyle name="Normal 236" xfId="3236" xr:uid="{00000000-0005-0000-0000-0000B30C0000}"/>
    <cellStyle name="Normal 237" xfId="3237" xr:uid="{00000000-0005-0000-0000-0000B40C0000}"/>
    <cellStyle name="Normal 238" xfId="3238" xr:uid="{00000000-0005-0000-0000-0000B50C0000}"/>
    <cellStyle name="Normal 239" xfId="3239" xr:uid="{00000000-0005-0000-0000-0000B60C0000}"/>
    <cellStyle name="Normal 24" xfId="3240" xr:uid="{00000000-0005-0000-0000-0000B70C0000}"/>
    <cellStyle name="Normal 240" xfId="3241" xr:uid="{00000000-0005-0000-0000-0000B80C0000}"/>
    <cellStyle name="Normal 241" xfId="3242" xr:uid="{00000000-0005-0000-0000-0000B90C0000}"/>
    <cellStyle name="Normal 242" xfId="3243" xr:uid="{00000000-0005-0000-0000-0000BA0C0000}"/>
    <cellStyle name="Normal 243" xfId="3244" xr:uid="{00000000-0005-0000-0000-0000BB0C0000}"/>
    <cellStyle name="Normal 244" xfId="3245" xr:uid="{00000000-0005-0000-0000-0000BC0C0000}"/>
    <cellStyle name="Normal 245" xfId="3246" xr:uid="{00000000-0005-0000-0000-0000BD0C0000}"/>
    <cellStyle name="Normal 246" xfId="3247" xr:uid="{00000000-0005-0000-0000-0000BE0C0000}"/>
    <cellStyle name="Normal 247" xfId="3248" xr:uid="{00000000-0005-0000-0000-0000BF0C0000}"/>
    <cellStyle name="Normal 248" xfId="3249" xr:uid="{00000000-0005-0000-0000-0000C00C0000}"/>
    <cellStyle name="Normal 249" xfId="3250" xr:uid="{00000000-0005-0000-0000-0000C10C0000}"/>
    <cellStyle name="Normal 25" xfId="3251" xr:uid="{00000000-0005-0000-0000-0000C20C0000}"/>
    <cellStyle name="Normal 250" xfId="3252" xr:uid="{00000000-0005-0000-0000-0000C30C0000}"/>
    <cellStyle name="Normal 251" xfId="3253" xr:uid="{00000000-0005-0000-0000-0000C40C0000}"/>
    <cellStyle name="Normal 252" xfId="3254" xr:uid="{00000000-0005-0000-0000-0000C50C0000}"/>
    <cellStyle name="Normal 253" xfId="3255" xr:uid="{00000000-0005-0000-0000-0000C60C0000}"/>
    <cellStyle name="Normal 26" xfId="3256" xr:uid="{00000000-0005-0000-0000-0000C70C0000}"/>
    <cellStyle name="Normal 27" xfId="3257" xr:uid="{00000000-0005-0000-0000-0000C80C0000}"/>
    <cellStyle name="Normal 28" xfId="3258" xr:uid="{00000000-0005-0000-0000-0000C90C0000}"/>
    <cellStyle name="Normal 29" xfId="3259" xr:uid="{00000000-0005-0000-0000-0000CA0C0000}"/>
    <cellStyle name="Normal 3" xfId="3260" xr:uid="{00000000-0005-0000-0000-0000CB0C0000}"/>
    <cellStyle name="Normal 3 10" xfId="3261" xr:uid="{00000000-0005-0000-0000-0000CC0C0000}"/>
    <cellStyle name="Normal 3 11" xfId="3262" xr:uid="{00000000-0005-0000-0000-0000CD0C0000}"/>
    <cellStyle name="Normal 3 12" xfId="3263" xr:uid="{00000000-0005-0000-0000-0000CE0C0000}"/>
    <cellStyle name="Normal 3 13" xfId="3264" xr:uid="{00000000-0005-0000-0000-0000CF0C0000}"/>
    <cellStyle name="Normal 3 2" xfId="3265" xr:uid="{00000000-0005-0000-0000-0000D00C0000}"/>
    <cellStyle name="Normal 3 2 2" xfId="3266" xr:uid="{00000000-0005-0000-0000-0000D10C0000}"/>
    <cellStyle name="Normal 3 2 2 2" xfId="3267" xr:uid="{00000000-0005-0000-0000-0000D20C0000}"/>
    <cellStyle name="Normal 3 2 2 3" xfId="3268" xr:uid="{00000000-0005-0000-0000-0000D30C0000}"/>
    <cellStyle name="Normal 3 2 2_132 KV 33 KV SS" xfId="3269" xr:uid="{00000000-0005-0000-0000-0000D40C0000}"/>
    <cellStyle name="Normal 3 2 3" xfId="3270" xr:uid="{00000000-0005-0000-0000-0000D50C0000}"/>
    <cellStyle name="Normal 3 2 3 2" xfId="3271" xr:uid="{00000000-0005-0000-0000-0000D60C0000}"/>
    <cellStyle name="Normal 3 2 3 3" xfId="3272" xr:uid="{00000000-0005-0000-0000-0000D70C0000}"/>
    <cellStyle name="Normal 3 2 3_132 KV 33 KV SS" xfId="3273" xr:uid="{00000000-0005-0000-0000-0000D80C0000}"/>
    <cellStyle name="Normal 3 2 4" xfId="3274" xr:uid="{00000000-0005-0000-0000-0000D90C0000}"/>
    <cellStyle name="Normal 3 2 4 2" xfId="3275" xr:uid="{00000000-0005-0000-0000-0000DA0C0000}"/>
    <cellStyle name="Normal 3 2 4 3" xfId="3276" xr:uid="{00000000-0005-0000-0000-0000DB0C0000}"/>
    <cellStyle name="Normal 3 2 4_132 KV 33 KV SS" xfId="3277" xr:uid="{00000000-0005-0000-0000-0000DC0C0000}"/>
    <cellStyle name="Normal 3 2 5" xfId="3278" xr:uid="{00000000-0005-0000-0000-0000DD0C0000}"/>
    <cellStyle name="Normal 3 2 6" xfId="3279" xr:uid="{00000000-0005-0000-0000-0000DE0C0000}"/>
    <cellStyle name="Normal 3 2_11 KV BD" xfId="3280" xr:uid="{00000000-0005-0000-0000-0000DF0C0000}"/>
    <cellStyle name="Normal 3 3" xfId="3281" xr:uid="{00000000-0005-0000-0000-0000E00C0000}"/>
    <cellStyle name="Normal 3 3 2" xfId="3282" xr:uid="{00000000-0005-0000-0000-0000E10C0000}"/>
    <cellStyle name="Normal 3 3 2 2" xfId="3283" xr:uid="{00000000-0005-0000-0000-0000E20C0000}"/>
    <cellStyle name="Normal 3 3_All SEs CLDP-IJP_-_Energisation_pendency_as_on_24-01-12" xfId="3284" xr:uid="{00000000-0005-0000-0000-0000E30C0000}"/>
    <cellStyle name="Normal 3 4" xfId="3285" xr:uid="{00000000-0005-0000-0000-0000E40C0000}"/>
    <cellStyle name="Normal 3 5" xfId="3286" xr:uid="{00000000-0005-0000-0000-0000E50C0000}"/>
    <cellStyle name="Normal 3 6" xfId="3287" xr:uid="{00000000-0005-0000-0000-0000E60C0000}"/>
    <cellStyle name="Normal 3 7" xfId="3288" xr:uid="{00000000-0005-0000-0000-0000E70C0000}"/>
    <cellStyle name="Normal 3 8" xfId="3289" xr:uid="{00000000-0005-0000-0000-0000E80C0000}"/>
    <cellStyle name="Normal 3 9" xfId="3290" xr:uid="{00000000-0005-0000-0000-0000E90C0000}"/>
    <cellStyle name="Normal 3_03.01.11 Agl service release dup to december" xfId="3291" xr:uid="{00000000-0005-0000-0000-0000EA0C0000}"/>
    <cellStyle name="Normal 30" xfId="3292" xr:uid="{00000000-0005-0000-0000-0000EB0C0000}"/>
    <cellStyle name="Normal 31" xfId="3293" xr:uid="{00000000-0005-0000-0000-0000EC0C0000}"/>
    <cellStyle name="Normal 32" xfId="3294" xr:uid="{00000000-0005-0000-0000-0000ED0C0000}"/>
    <cellStyle name="Normal 33" xfId="3295" xr:uid="{00000000-0005-0000-0000-0000EE0C0000}"/>
    <cellStyle name="Normal 34" xfId="3296" xr:uid="{00000000-0005-0000-0000-0000EF0C0000}"/>
    <cellStyle name="Normal 35" xfId="3297" xr:uid="{00000000-0005-0000-0000-0000F00C0000}"/>
    <cellStyle name="Normal 36" xfId="3298" xr:uid="{00000000-0005-0000-0000-0000F10C0000}"/>
    <cellStyle name="Normal 37" xfId="3299" xr:uid="{00000000-0005-0000-0000-0000F20C0000}"/>
    <cellStyle name="Normal 38" xfId="3300" xr:uid="{00000000-0005-0000-0000-0000F30C0000}"/>
    <cellStyle name="Normal 39" xfId="3301" xr:uid="{00000000-0005-0000-0000-0000F40C0000}"/>
    <cellStyle name="Normal 4" xfId="3302" xr:uid="{00000000-0005-0000-0000-0000F50C0000}"/>
    <cellStyle name="Normal 4 10" xfId="3303" xr:uid="{00000000-0005-0000-0000-0000F60C0000}"/>
    <cellStyle name="Normal 4 11" xfId="3304" xr:uid="{00000000-0005-0000-0000-0000F70C0000}"/>
    <cellStyle name="Normal 4 12" xfId="3305" xr:uid="{00000000-0005-0000-0000-0000F80C0000}"/>
    <cellStyle name="Normal 4 13" xfId="3306" xr:uid="{00000000-0005-0000-0000-0000F90C0000}"/>
    <cellStyle name="Normal 4 14" xfId="3307" xr:uid="{00000000-0005-0000-0000-0000FA0C0000}"/>
    <cellStyle name="Normal 4 2" xfId="3308" xr:uid="{00000000-0005-0000-0000-0000FB0C0000}"/>
    <cellStyle name="Normal 4 2 2" xfId="3309" xr:uid="{00000000-0005-0000-0000-0000FC0C0000}"/>
    <cellStyle name="Normal 4 2 2 2" xfId="3310" xr:uid="{00000000-0005-0000-0000-0000FD0C0000}"/>
    <cellStyle name="Normal 4 2 2 3" xfId="3311" xr:uid="{00000000-0005-0000-0000-0000FE0C0000}"/>
    <cellStyle name="Normal 4 2 2_132 KV 33 KV SS" xfId="3312" xr:uid="{00000000-0005-0000-0000-0000FF0C0000}"/>
    <cellStyle name="Normal 4 2 3" xfId="3313" xr:uid="{00000000-0005-0000-0000-0000000D0000}"/>
    <cellStyle name="Normal 4 2 3 2" xfId="3314" xr:uid="{00000000-0005-0000-0000-0000010D0000}"/>
    <cellStyle name="Normal 4 2 3 3" xfId="3315" xr:uid="{00000000-0005-0000-0000-0000020D0000}"/>
    <cellStyle name="Normal 4 2 3_132 KV 33 KV SS" xfId="3316" xr:uid="{00000000-0005-0000-0000-0000030D0000}"/>
    <cellStyle name="Normal 4 2 4" xfId="3317" xr:uid="{00000000-0005-0000-0000-0000040D0000}"/>
    <cellStyle name="Normal 4 2 4 2" xfId="3318" xr:uid="{00000000-0005-0000-0000-0000050D0000}"/>
    <cellStyle name="Normal 4 2 4 3" xfId="3319" xr:uid="{00000000-0005-0000-0000-0000060D0000}"/>
    <cellStyle name="Normal 4 2 4_132 KV 33 KV SS" xfId="3320" xr:uid="{00000000-0005-0000-0000-0000070D0000}"/>
    <cellStyle name="Normal 4 2 5" xfId="3321" xr:uid="{00000000-0005-0000-0000-0000080D0000}"/>
    <cellStyle name="Normal 4 2 6" xfId="3322" xr:uid="{00000000-0005-0000-0000-0000090D0000}"/>
    <cellStyle name="Normal 4 2_11 KV BD" xfId="3323" xr:uid="{00000000-0005-0000-0000-00000A0D0000}"/>
    <cellStyle name="Normal 4 3" xfId="3324" xr:uid="{00000000-0005-0000-0000-00000B0D0000}"/>
    <cellStyle name="Normal 4 4" xfId="3325" xr:uid="{00000000-0005-0000-0000-00000C0D0000}"/>
    <cellStyle name="Normal 4 5" xfId="3326" xr:uid="{00000000-0005-0000-0000-00000D0D0000}"/>
    <cellStyle name="Normal 4 6" xfId="3327" xr:uid="{00000000-0005-0000-0000-00000E0D0000}"/>
    <cellStyle name="Normal 4 7" xfId="3328" xr:uid="{00000000-0005-0000-0000-00000F0D0000}"/>
    <cellStyle name="Normal 4 8" xfId="3329" xr:uid="{00000000-0005-0000-0000-0000100D0000}"/>
    <cellStyle name="Normal 4 9" xfId="3330" xr:uid="{00000000-0005-0000-0000-0000110D0000}"/>
    <cellStyle name="Normal 4_03.10.2013" xfId="3331" xr:uid="{00000000-0005-0000-0000-0000120D0000}"/>
    <cellStyle name="Normal 40" xfId="3332" xr:uid="{00000000-0005-0000-0000-0000130D0000}"/>
    <cellStyle name="Normal 41" xfId="3333" xr:uid="{00000000-0005-0000-0000-0000140D0000}"/>
    <cellStyle name="Normal 42" xfId="3334" xr:uid="{00000000-0005-0000-0000-0000150D0000}"/>
    <cellStyle name="Normal 43" xfId="3335" xr:uid="{00000000-0005-0000-0000-0000160D0000}"/>
    <cellStyle name="Normal 43 2" xfId="3336" xr:uid="{00000000-0005-0000-0000-0000170D0000}"/>
    <cellStyle name="Normal 43 3" xfId="3337" xr:uid="{00000000-0005-0000-0000-0000180D0000}"/>
    <cellStyle name="Normal 43_132 KV 33 KV SS" xfId="3338" xr:uid="{00000000-0005-0000-0000-0000190D0000}"/>
    <cellStyle name="Normal 44" xfId="3339" xr:uid="{00000000-0005-0000-0000-00001A0D0000}"/>
    <cellStyle name="Normal 45" xfId="3340" xr:uid="{00000000-0005-0000-0000-00001B0D0000}"/>
    <cellStyle name="Normal 46" xfId="3341" xr:uid="{00000000-0005-0000-0000-00001C0D0000}"/>
    <cellStyle name="Normal 47" xfId="3342" xr:uid="{00000000-0005-0000-0000-00001D0D0000}"/>
    <cellStyle name="Normal 48" xfId="3343" xr:uid="{00000000-0005-0000-0000-00001E0D0000}"/>
    <cellStyle name="Normal 49" xfId="3344" xr:uid="{00000000-0005-0000-0000-00001F0D0000}"/>
    <cellStyle name="Normal 5" xfId="3345" xr:uid="{00000000-0005-0000-0000-0000200D0000}"/>
    <cellStyle name="Normal 5 10" xfId="3346" xr:uid="{00000000-0005-0000-0000-0000210D0000}"/>
    <cellStyle name="Normal 5 11" xfId="3347" xr:uid="{00000000-0005-0000-0000-0000220D0000}"/>
    <cellStyle name="Normal 5 12" xfId="3348" xr:uid="{00000000-0005-0000-0000-0000230D0000}"/>
    <cellStyle name="Normal 5 13" xfId="3349" xr:uid="{00000000-0005-0000-0000-0000240D0000}"/>
    <cellStyle name="Normal 5 2" xfId="3350" xr:uid="{00000000-0005-0000-0000-0000250D0000}"/>
    <cellStyle name="Normal 5 3" xfId="3351" xr:uid="{00000000-0005-0000-0000-0000260D0000}"/>
    <cellStyle name="Normal 5 4" xfId="3352" xr:uid="{00000000-0005-0000-0000-0000270D0000}"/>
    <cellStyle name="Normal 5 5" xfId="3353" xr:uid="{00000000-0005-0000-0000-0000280D0000}"/>
    <cellStyle name="Normal 5 6" xfId="3354" xr:uid="{00000000-0005-0000-0000-0000290D0000}"/>
    <cellStyle name="Normal 5 7" xfId="3355" xr:uid="{00000000-0005-0000-0000-00002A0D0000}"/>
    <cellStyle name="Normal 5 8" xfId="3356" xr:uid="{00000000-0005-0000-0000-00002B0D0000}"/>
    <cellStyle name="Normal 5 9" xfId="3357" xr:uid="{00000000-0005-0000-0000-00002C0D0000}"/>
    <cellStyle name="Normal 5_03.10.2013" xfId="3358" xr:uid="{00000000-0005-0000-0000-00002D0D0000}"/>
    <cellStyle name="Normal 50" xfId="3359" xr:uid="{00000000-0005-0000-0000-00002E0D0000}"/>
    <cellStyle name="Normal 51" xfId="3360" xr:uid="{00000000-0005-0000-0000-00002F0D0000}"/>
    <cellStyle name="Normal 52" xfId="3361" xr:uid="{00000000-0005-0000-0000-0000300D0000}"/>
    <cellStyle name="Normal 53" xfId="3362" xr:uid="{00000000-0005-0000-0000-0000310D0000}"/>
    <cellStyle name="Normal 54" xfId="3363" xr:uid="{00000000-0005-0000-0000-0000320D0000}"/>
    <cellStyle name="Normal 55" xfId="3364" xr:uid="{00000000-0005-0000-0000-0000330D0000}"/>
    <cellStyle name="Normal 56" xfId="3365" xr:uid="{00000000-0005-0000-0000-0000340D0000}"/>
    <cellStyle name="Normal 57" xfId="3366" xr:uid="{00000000-0005-0000-0000-0000350D0000}"/>
    <cellStyle name="Normal 58" xfId="3367" xr:uid="{00000000-0005-0000-0000-0000360D0000}"/>
    <cellStyle name="Normal 59" xfId="3368" xr:uid="{00000000-0005-0000-0000-0000370D0000}"/>
    <cellStyle name="Normal 6" xfId="3369" xr:uid="{00000000-0005-0000-0000-0000380D0000}"/>
    <cellStyle name="Normal 6 10" xfId="3370" xr:uid="{00000000-0005-0000-0000-0000390D0000}"/>
    <cellStyle name="Normal 6 11" xfId="3371" xr:uid="{00000000-0005-0000-0000-00003A0D0000}"/>
    <cellStyle name="Normal 6 12" xfId="3372" xr:uid="{00000000-0005-0000-0000-00003B0D0000}"/>
    <cellStyle name="Normal 6 13" xfId="3373" xr:uid="{00000000-0005-0000-0000-00003C0D0000}"/>
    <cellStyle name="Normal 6 2" xfId="3374" xr:uid="{00000000-0005-0000-0000-00003D0D0000}"/>
    <cellStyle name="Normal 6 3" xfId="3375" xr:uid="{00000000-0005-0000-0000-00003E0D0000}"/>
    <cellStyle name="Normal 6 4" xfId="3376" xr:uid="{00000000-0005-0000-0000-00003F0D0000}"/>
    <cellStyle name="Normal 6 5" xfId="3377" xr:uid="{00000000-0005-0000-0000-0000400D0000}"/>
    <cellStyle name="Normal 6 6" xfId="3378" xr:uid="{00000000-0005-0000-0000-0000410D0000}"/>
    <cellStyle name="Normal 6 7" xfId="3379" xr:uid="{00000000-0005-0000-0000-0000420D0000}"/>
    <cellStyle name="Normal 6 8" xfId="3380" xr:uid="{00000000-0005-0000-0000-0000430D0000}"/>
    <cellStyle name="Normal 6 9" xfId="3381" xr:uid="{00000000-0005-0000-0000-0000440D0000}"/>
    <cellStyle name="Normal 6_03.10.2013" xfId="3382" xr:uid="{00000000-0005-0000-0000-0000450D0000}"/>
    <cellStyle name="Normal 60" xfId="3383" xr:uid="{00000000-0005-0000-0000-0000460D0000}"/>
    <cellStyle name="Normal 61" xfId="3384" xr:uid="{00000000-0005-0000-0000-0000470D0000}"/>
    <cellStyle name="Normal 62" xfId="3385" xr:uid="{00000000-0005-0000-0000-0000480D0000}"/>
    <cellStyle name="Normal 63" xfId="3386" xr:uid="{00000000-0005-0000-0000-0000490D0000}"/>
    <cellStyle name="Normal 64" xfId="3387" xr:uid="{00000000-0005-0000-0000-00004A0D0000}"/>
    <cellStyle name="Normal 65" xfId="3388" xr:uid="{00000000-0005-0000-0000-00004B0D0000}"/>
    <cellStyle name="Normal 66" xfId="3389" xr:uid="{00000000-0005-0000-0000-00004C0D0000}"/>
    <cellStyle name="Normal 67" xfId="3390" xr:uid="{00000000-0005-0000-0000-00004D0D0000}"/>
    <cellStyle name="Normal 68" xfId="3391" xr:uid="{00000000-0005-0000-0000-00004E0D0000}"/>
    <cellStyle name="Normal 69" xfId="3392" xr:uid="{00000000-0005-0000-0000-00004F0D0000}"/>
    <cellStyle name="Normal 7" xfId="3393" xr:uid="{00000000-0005-0000-0000-0000500D0000}"/>
    <cellStyle name="Normal 7 10" xfId="3394" xr:uid="{00000000-0005-0000-0000-0000510D0000}"/>
    <cellStyle name="Normal 7 11" xfId="3395" xr:uid="{00000000-0005-0000-0000-0000520D0000}"/>
    <cellStyle name="Normal 7 12" xfId="3396" xr:uid="{00000000-0005-0000-0000-0000530D0000}"/>
    <cellStyle name="Normal 7 13" xfId="3397" xr:uid="{00000000-0005-0000-0000-0000540D0000}"/>
    <cellStyle name="Normal 7 2" xfId="3398" xr:uid="{00000000-0005-0000-0000-0000550D0000}"/>
    <cellStyle name="Normal 7 3" xfId="3399" xr:uid="{00000000-0005-0000-0000-0000560D0000}"/>
    <cellStyle name="Normal 7 4" xfId="3400" xr:uid="{00000000-0005-0000-0000-0000570D0000}"/>
    <cellStyle name="Normal 7 5" xfId="3401" xr:uid="{00000000-0005-0000-0000-0000580D0000}"/>
    <cellStyle name="Normal 7 6" xfId="3402" xr:uid="{00000000-0005-0000-0000-0000590D0000}"/>
    <cellStyle name="Normal 7 7" xfId="3403" xr:uid="{00000000-0005-0000-0000-00005A0D0000}"/>
    <cellStyle name="Normal 7 8" xfId="3404" xr:uid="{00000000-0005-0000-0000-00005B0D0000}"/>
    <cellStyle name="Normal 7 9" xfId="3405" xr:uid="{00000000-0005-0000-0000-00005C0D0000}"/>
    <cellStyle name="Normal 7_03.10.2013" xfId="3406" xr:uid="{00000000-0005-0000-0000-00005D0D0000}"/>
    <cellStyle name="Normal 70" xfId="3407" xr:uid="{00000000-0005-0000-0000-00005E0D0000}"/>
    <cellStyle name="Normal 71" xfId="3408" xr:uid="{00000000-0005-0000-0000-00005F0D0000}"/>
    <cellStyle name="Normal 72" xfId="3409" xr:uid="{00000000-0005-0000-0000-0000600D0000}"/>
    <cellStyle name="Normal 73" xfId="3410" xr:uid="{00000000-0005-0000-0000-0000610D0000}"/>
    <cellStyle name="Normal 74" xfId="3411" xr:uid="{00000000-0005-0000-0000-0000620D0000}"/>
    <cellStyle name="Normal 75" xfId="3412" xr:uid="{00000000-0005-0000-0000-0000630D0000}"/>
    <cellStyle name="Normal 76" xfId="3413" xr:uid="{00000000-0005-0000-0000-0000640D0000}"/>
    <cellStyle name="Normal 77" xfId="3414" xr:uid="{00000000-0005-0000-0000-0000650D0000}"/>
    <cellStyle name="Normal 78" xfId="3415" xr:uid="{00000000-0005-0000-0000-0000660D0000}"/>
    <cellStyle name="Normal 79" xfId="3416" xr:uid="{00000000-0005-0000-0000-0000670D0000}"/>
    <cellStyle name="Normal 8" xfId="3417" xr:uid="{00000000-0005-0000-0000-0000680D0000}"/>
    <cellStyle name="Normal 8 2" xfId="3418" xr:uid="{00000000-0005-0000-0000-0000690D0000}"/>
    <cellStyle name="Normal 8_Agl Ser &amp; DDs" xfId="3419" xr:uid="{00000000-0005-0000-0000-00006A0D0000}"/>
    <cellStyle name="Normal 80" xfId="3420" xr:uid="{00000000-0005-0000-0000-00006B0D0000}"/>
    <cellStyle name="Normal 81" xfId="3421" xr:uid="{00000000-0005-0000-0000-00006C0D0000}"/>
    <cellStyle name="Normal 82" xfId="3422" xr:uid="{00000000-0005-0000-0000-00006D0D0000}"/>
    <cellStyle name="Normal 83" xfId="3423" xr:uid="{00000000-0005-0000-0000-00006E0D0000}"/>
    <cellStyle name="Normal 84" xfId="3424" xr:uid="{00000000-0005-0000-0000-00006F0D0000}"/>
    <cellStyle name="Normal 85" xfId="3425" xr:uid="{00000000-0005-0000-0000-0000700D0000}"/>
    <cellStyle name="Normal 86" xfId="3426" xr:uid="{00000000-0005-0000-0000-0000710D0000}"/>
    <cellStyle name="Normal 87" xfId="3427" xr:uid="{00000000-0005-0000-0000-0000720D0000}"/>
    <cellStyle name="Normal 88" xfId="3428" xr:uid="{00000000-0005-0000-0000-0000730D0000}"/>
    <cellStyle name="Normal 89" xfId="3429" xr:uid="{00000000-0005-0000-0000-0000740D0000}"/>
    <cellStyle name="Normal 9" xfId="3430" xr:uid="{00000000-0005-0000-0000-0000750D0000}"/>
    <cellStyle name="Normal 9 2" xfId="3431" xr:uid="{00000000-0005-0000-0000-0000760D0000}"/>
    <cellStyle name="Normal 9 3" xfId="3432" xr:uid="{00000000-0005-0000-0000-0000770D0000}"/>
    <cellStyle name="Normal 9 4" xfId="3433" xr:uid="{00000000-0005-0000-0000-0000780D0000}"/>
    <cellStyle name="Normal 9 5" xfId="3434" xr:uid="{00000000-0005-0000-0000-0000790D0000}"/>
    <cellStyle name="Normal 9_11 KV BD" xfId="3435" xr:uid="{00000000-0005-0000-0000-00007A0D0000}"/>
    <cellStyle name="Normal 90" xfId="3436" xr:uid="{00000000-0005-0000-0000-00007B0D0000}"/>
    <cellStyle name="Normal 91" xfId="3437" xr:uid="{00000000-0005-0000-0000-00007C0D0000}"/>
    <cellStyle name="Normal 92" xfId="3438" xr:uid="{00000000-0005-0000-0000-00007D0D0000}"/>
    <cellStyle name="Normal 93" xfId="3439" xr:uid="{00000000-0005-0000-0000-00007E0D0000}"/>
    <cellStyle name="Normal 94" xfId="3440" xr:uid="{00000000-0005-0000-0000-00007F0D0000}"/>
    <cellStyle name="Normal 95" xfId="3441" xr:uid="{00000000-0005-0000-0000-0000800D0000}"/>
    <cellStyle name="Normal 96" xfId="3442" xr:uid="{00000000-0005-0000-0000-0000810D0000}"/>
    <cellStyle name="Normal 97" xfId="3443" xr:uid="{00000000-0005-0000-0000-0000820D0000}"/>
    <cellStyle name="Normal 98" xfId="3444" xr:uid="{00000000-0005-0000-0000-0000830D0000}"/>
    <cellStyle name="Normal 99" xfId="3879" xr:uid="{00000000-0005-0000-0000-0000840D0000}"/>
    <cellStyle name="Normal_FORMATS 5 YEAR ALOKE 2" xfId="3445" xr:uid="{00000000-0005-0000-0000-0000850D0000}"/>
    <cellStyle name="Note 10" xfId="3446" xr:uid="{00000000-0005-0000-0000-0000860D0000}"/>
    <cellStyle name="Note 11" xfId="3447" xr:uid="{00000000-0005-0000-0000-0000870D0000}"/>
    <cellStyle name="Note 12" xfId="3448" xr:uid="{00000000-0005-0000-0000-0000880D0000}"/>
    <cellStyle name="Note 13" xfId="3449" xr:uid="{00000000-0005-0000-0000-0000890D0000}"/>
    <cellStyle name="Note 14" xfId="3450" xr:uid="{00000000-0005-0000-0000-00008A0D0000}"/>
    <cellStyle name="Note 15" xfId="3451" xr:uid="{00000000-0005-0000-0000-00008B0D0000}"/>
    <cellStyle name="Note 16" xfId="3452" xr:uid="{00000000-0005-0000-0000-00008C0D0000}"/>
    <cellStyle name="Note 17" xfId="3453" xr:uid="{00000000-0005-0000-0000-00008D0D0000}"/>
    <cellStyle name="Note 18" xfId="3454" xr:uid="{00000000-0005-0000-0000-00008E0D0000}"/>
    <cellStyle name="Note 19" xfId="3455" xr:uid="{00000000-0005-0000-0000-00008F0D0000}"/>
    <cellStyle name="Note 2" xfId="3456" xr:uid="{00000000-0005-0000-0000-0000900D0000}"/>
    <cellStyle name="Note 20" xfId="3457" xr:uid="{00000000-0005-0000-0000-0000910D0000}"/>
    <cellStyle name="Note 21" xfId="3458" xr:uid="{00000000-0005-0000-0000-0000920D0000}"/>
    <cellStyle name="Note 22" xfId="3459" xr:uid="{00000000-0005-0000-0000-0000930D0000}"/>
    <cellStyle name="Note 23" xfId="3460" xr:uid="{00000000-0005-0000-0000-0000940D0000}"/>
    <cellStyle name="Note 24" xfId="3461" xr:uid="{00000000-0005-0000-0000-0000950D0000}"/>
    <cellStyle name="Note 25" xfId="3462" xr:uid="{00000000-0005-0000-0000-0000960D0000}"/>
    <cellStyle name="Note 26" xfId="3463" xr:uid="{00000000-0005-0000-0000-0000970D0000}"/>
    <cellStyle name="Note 27" xfId="3464" xr:uid="{00000000-0005-0000-0000-0000980D0000}"/>
    <cellStyle name="Note 28" xfId="3465" xr:uid="{00000000-0005-0000-0000-0000990D0000}"/>
    <cellStyle name="Note 29" xfId="3466" xr:uid="{00000000-0005-0000-0000-00009A0D0000}"/>
    <cellStyle name="Note 3" xfId="3467" xr:uid="{00000000-0005-0000-0000-00009B0D0000}"/>
    <cellStyle name="Note 30" xfId="3468" xr:uid="{00000000-0005-0000-0000-00009C0D0000}"/>
    <cellStyle name="Note 31" xfId="3469" xr:uid="{00000000-0005-0000-0000-00009D0D0000}"/>
    <cellStyle name="Note 32" xfId="3470" xr:uid="{00000000-0005-0000-0000-00009E0D0000}"/>
    <cellStyle name="Note 33" xfId="3471" xr:uid="{00000000-0005-0000-0000-00009F0D0000}"/>
    <cellStyle name="Note 34" xfId="3472" xr:uid="{00000000-0005-0000-0000-0000A00D0000}"/>
    <cellStyle name="Note 35" xfId="3473" xr:uid="{00000000-0005-0000-0000-0000A10D0000}"/>
    <cellStyle name="Note 36" xfId="3474" xr:uid="{00000000-0005-0000-0000-0000A20D0000}"/>
    <cellStyle name="Note 37" xfId="3475" xr:uid="{00000000-0005-0000-0000-0000A30D0000}"/>
    <cellStyle name="Note 38" xfId="3476" xr:uid="{00000000-0005-0000-0000-0000A40D0000}"/>
    <cellStyle name="Note 39" xfId="3477" xr:uid="{00000000-0005-0000-0000-0000A50D0000}"/>
    <cellStyle name="Note 4" xfId="3478" xr:uid="{00000000-0005-0000-0000-0000A60D0000}"/>
    <cellStyle name="Note 5" xfId="3479" xr:uid="{00000000-0005-0000-0000-0000A70D0000}"/>
    <cellStyle name="Note 6" xfId="3480" xr:uid="{00000000-0005-0000-0000-0000A80D0000}"/>
    <cellStyle name="Note 7" xfId="3481" xr:uid="{00000000-0005-0000-0000-0000A90D0000}"/>
    <cellStyle name="Note 8" xfId="3482" xr:uid="{00000000-0005-0000-0000-0000AA0D0000}"/>
    <cellStyle name="Note 9" xfId="3483" xr:uid="{00000000-0005-0000-0000-0000AB0D0000}"/>
    <cellStyle name="Œ…‹æØ‚è [0.00]_Region Orders (2)" xfId="3484" xr:uid="{00000000-0005-0000-0000-0000AC0D0000}"/>
    <cellStyle name="Œ…‹æØ‚è_Region Orders (2)" xfId="3485" xr:uid="{00000000-0005-0000-0000-0000AD0D0000}"/>
    <cellStyle name="OffSheet" xfId="3486" xr:uid="{00000000-0005-0000-0000-0000AE0D0000}"/>
    <cellStyle name="OffSheet 2" xfId="3487" xr:uid="{00000000-0005-0000-0000-0000AF0D0000}"/>
    <cellStyle name="OffSheet 3" xfId="3488" xr:uid="{00000000-0005-0000-0000-0000B00D0000}"/>
    <cellStyle name="OffSheet 4" xfId="3489" xr:uid="{00000000-0005-0000-0000-0000B10D0000}"/>
    <cellStyle name="OffSheet_Existing-PTRs" xfId="3490" xr:uid="{00000000-0005-0000-0000-0000B20D0000}"/>
    <cellStyle name="Output 2" xfId="3491" xr:uid="{00000000-0005-0000-0000-0000B30D0000}"/>
    <cellStyle name="Output 3" xfId="3492" xr:uid="{00000000-0005-0000-0000-0000B40D0000}"/>
    <cellStyle name="per.style" xfId="3493" xr:uid="{00000000-0005-0000-0000-0000B50D0000}"/>
    <cellStyle name="per.style 10" xfId="3494" xr:uid="{00000000-0005-0000-0000-0000B60D0000}"/>
    <cellStyle name="per.style 11" xfId="3495" xr:uid="{00000000-0005-0000-0000-0000B70D0000}"/>
    <cellStyle name="per.style 12" xfId="3496" xr:uid="{00000000-0005-0000-0000-0000B80D0000}"/>
    <cellStyle name="per.style 13" xfId="3497" xr:uid="{00000000-0005-0000-0000-0000B90D0000}"/>
    <cellStyle name="per.style 14" xfId="3498" xr:uid="{00000000-0005-0000-0000-0000BA0D0000}"/>
    <cellStyle name="per.style 15" xfId="3499" xr:uid="{00000000-0005-0000-0000-0000BB0D0000}"/>
    <cellStyle name="per.style 16" xfId="3500" xr:uid="{00000000-0005-0000-0000-0000BC0D0000}"/>
    <cellStyle name="per.style 17" xfId="3501" xr:uid="{00000000-0005-0000-0000-0000BD0D0000}"/>
    <cellStyle name="per.style 18" xfId="3502" xr:uid="{00000000-0005-0000-0000-0000BE0D0000}"/>
    <cellStyle name="per.style 19" xfId="3503" xr:uid="{00000000-0005-0000-0000-0000BF0D0000}"/>
    <cellStyle name="per.style 2" xfId="3504" xr:uid="{00000000-0005-0000-0000-0000C00D0000}"/>
    <cellStyle name="per.style 20" xfId="3505" xr:uid="{00000000-0005-0000-0000-0000C10D0000}"/>
    <cellStyle name="per.style 21" xfId="3506" xr:uid="{00000000-0005-0000-0000-0000C20D0000}"/>
    <cellStyle name="per.style 22" xfId="3507" xr:uid="{00000000-0005-0000-0000-0000C30D0000}"/>
    <cellStyle name="per.style 23" xfId="3508" xr:uid="{00000000-0005-0000-0000-0000C40D0000}"/>
    <cellStyle name="per.style 24" xfId="3509" xr:uid="{00000000-0005-0000-0000-0000C50D0000}"/>
    <cellStyle name="per.style 25" xfId="3510" xr:uid="{00000000-0005-0000-0000-0000C60D0000}"/>
    <cellStyle name="per.style 26" xfId="3511" xr:uid="{00000000-0005-0000-0000-0000C70D0000}"/>
    <cellStyle name="per.style 27" xfId="3512" xr:uid="{00000000-0005-0000-0000-0000C80D0000}"/>
    <cellStyle name="per.style 28" xfId="3513" xr:uid="{00000000-0005-0000-0000-0000C90D0000}"/>
    <cellStyle name="per.style 29" xfId="3514" xr:uid="{00000000-0005-0000-0000-0000CA0D0000}"/>
    <cellStyle name="per.style 3" xfId="3515" xr:uid="{00000000-0005-0000-0000-0000CB0D0000}"/>
    <cellStyle name="per.style 30" xfId="3516" xr:uid="{00000000-0005-0000-0000-0000CC0D0000}"/>
    <cellStyle name="per.style 31" xfId="3517" xr:uid="{00000000-0005-0000-0000-0000CD0D0000}"/>
    <cellStyle name="per.style 32" xfId="3518" xr:uid="{00000000-0005-0000-0000-0000CE0D0000}"/>
    <cellStyle name="per.style 33" xfId="3519" xr:uid="{00000000-0005-0000-0000-0000CF0D0000}"/>
    <cellStyle name="per.style 34" xfId="3520" xr:uid="{00000000-0005-0000-0000-0000D00D0000}"/>
    <cellStyle name="per.style 35" xfId="3521" xr:uid="{00000000-0005-0000-0000-0000D10D0000}"/>
    <cellStyle name="per.style 36" xfId="3522" xr:uid="{00000000-0005-0000-0000-0000D20D0000}"/>
    <cellStyle name="per.style 37" xfId="3523" xr:uid="{00000000-0005-0000-0000-0000D30D0000}"/>
    <cellStyle name="per.style 38" xfId="3524" xr:uid="{00000000-0005-0000-0000-0000D40D0000}"/>
    <cellStyle name="per.style 39" xfId="3525" xr:uid="{00000000-0005-0000-0000-0000D50D0000}"/>
    <cellStyle name="per.style 4" xfId="3526" xr:uid="{00000000-0005-0000-0000-0000D60D0000}"/>
    <cellStyle name="per.style 5" xfId="3527" xr:uid="{00000000-0005-0000-0000-0000D70D0000}"/>
    <cellStyle name="per.style 6" xfId="3528" xr:uid="{00000000-0005-0000-0000-0000D80D0000}"/>
    <cellStyle name="per.style 7" xfId="3529" xr:uid="{00000000-0005-0000-0000-0000D90D0000}"/>
    <cellStyle name="per.style 8" xfId="3530" xr:uid="{00000000-0005-0000-0000-0000DA0D0000}"/>
    <cellStyle name="per.style 9" xfId="3531" xr:uid="{00000000-0005-0000-0000-0000DB0D0000}"/>
    <cellStyle name="per.style_Check Readings" xfId="3532" xr:uid="{00000000-0005-0000-0000-0000DC0D0000}"/>
    <cellStyle name="Percent" xfId="3533" builtinId="5"/>
    <cellStyle name="Percent [0]_#6 Temps &amp; Contractors" xfId="3534" xr:uid="{00000000-0005-0000-0000-0000DE0D0000}"/>
    <cellStyle name="Percent [2]" xfId="3535" xr:uid="{00000000-0005-0000-0000-0000DF0D0000}"/>
    <cellStyle name="Percent [2] 10" xfId="3536" xr:uid="{00000000-0005-0000-0000-0000E00D0000}"/>
    <cellStyle name="Percent [2] 11" xfId="3537" xr:uid="{00000000-0005-0000-0000-0000E10D0000}"/>
    <cellStyle name="Percent [2] 12" xfId="3538" xr:uid="{00000000-0005-0000-0000-0000E20D0000}"/>
    <cellStyle name="Percent [2] 13" xfId="3539" xr:uid="{00000000-0005-0000-0000-0000E30D0000}"/>
    <cellStyle name="Percent [2] 14" xfId="3540" xr:uid="{00000000-0005-0000-0000-0000E40D0000}"/>
    <cellStyle name="Percent [2] 15" xfId="3541" xr:uid="{00000000-0005-0000-0000-0000E50D0000}"/>
    <cellStyle name="Percent [2] 16" xfId="3542" xr:uid="{00000000-0005-0000-0000-0000E60D0000}"/>
    <cellStyle name="Percent [2] 17" xfId="3543" xr:uid="{00000000-0005-0000-0000-0000E70D0000}"/>
    <cellStyle name="Percent [2] 18" xfId="3544" xr:uid="{00000000-0005-0000-0000-0000E80D0000}"/>
    <cellStyle name="Percent [2] 19" xfId="3545" xr:uid="{00000000-0005-0000-0000-0000E90D0000}"/>
    <cellStyle name="Percent [2] 2" xfId="3546" xr:uid="{00000000-0005-0000-0000-0000EA0D0000}"/>
    <cellStyle name="Percent [2] 20" xfId="3547" xr:uid="{00000000-0005-0000-0000-0000EB0D0000}"/>
    <cellStyle name="Percent [2] 21" xfId="3548" xr:uid="{00000000-0005-0000-0000-0000EC0D0000}"/>
    <cellStyle name="Percent [2] 22" xfId="3549" xr:uid="{00000000-0005-0000-0000-0000ED0D0000}"/>
    <cellStyle name="Percent [2] 23" xfId="3550" xr:uid="{00000000-0005-0000-0000-0000EE0D0000}"/>
    <cellStyle name="Percent [2] 24" xfId="3551" xr:uid="{00000000-0005-0000-0000-0000EF0D0000}"/>
    <cellStyle name="Percent [2] 25" xfId="3552" xr:uid="{00000000-0005-0000-0000-0000F00D0000}"/>
    <cellStyle name="Percent [2] 26" xfId="3553" xr:uid="{00000000-0005-0000-0000-0000F10D0000}"/>
    <cellStyle name="Percent [2] 27" xfId="3554" xr:uid="{00000000-0005-0000-0000-0000F20D0000}"/>
    <cellStyle name="Percent [2] 28" xfId="3555" xr:uid="{00000000-0005-0000-0000-0000F30D0000}"/>
    <cellStyle name="Percent [2] 29" xfId="3556" xr:uid="{00000000-0005-0000-0000-0000F40D0000}"/>
    <cellStyle name="Percent [2] 3" xfId="3557" xr:uid="{00000000-0005-0000-0000-0000F50D0000}"/>
    <cellStyle name="Percent [2] 30" xfId="3558" xr:uid="{00000000-0005-0000-0000-0000F60D0000}"/>
    <cellStyle name="Percent [2] 31" xfId="3559" xr:uid="{00000000-0005-0000-0000-0000F70D0000}"/>
    <cellStyle name="Percent [2] 32" xfId="3560" xr:uid="{00000000-0005-0000-0000-0000F80D0000}"/>
    <cellStyle name="Percent [2] 33" xfId="3561" xr:uid="{00000000-0005-0000-0000-0000F90D0000}"/>
    <cellStyle name="Percent [2] 34" xfId="3562" xr:uid="{00000000-0005-0000-0000-0000FA0D0000}"/>
    <cellStyle name="Percent [2] 35" xfId="3563" xr:uid="{00000000-0005-0000-0000-0000FB0D0000}"/>
    <cellStyle name="Percent [2] 36" xfId="3564" xr:uid="{00000000-0005-0000-0000-0000FC0D0000}"/>
    <cellStyle name="Percent [2] 37" xfId="3565" xr:uid="{00000000-0005-0000-0000-0000FD0D0000}"/>
    <cellStyle name="Percent [2] 38" xfId="3566" xr:uid="{00000000-0005-0000-0000-0000FE0D0000}"/>
    <cellStyle name="Percent [2] 39" xfId="3567" xr:uid="{00000000-0005-0000-0000-0000FF0D0000}"/>
    <cellStyle name="Percent [2] 4" xfId="3568" xr:uid="{00000000-0005-0000-0000-0000000E0000}"/>
    <cellStyle name="Percent [2] 5" xfId="3569" xr:uid="{00000000-0005-0000-0000-0000010E0000}"/>
    <cellStyle name="Percent [2] 6" xfId="3570" xr:uid="{00000000-0005-0000-0000-0000020E0000}"/>
    <cellStyle name="Percent [2] 7" xfId="3571" xr:uid="{00000000-0005-0000-0000-0000030E0000}"/>
    <cellStyle name="Percent [2] 8" xfId="3572" xr:uid="{00000000-0005-0000-0000-0000040E0000}"/>
    <cellStyle name="Percent [2] 9" xfId="3573" xr:uid="{00000000-0005-0000-0000-0000050E0000}"/>
    <cellStyle name="Percent 10" xfId="3574" xr:uid="{00000000-0005-0000-0000-0000060E0000}"/>
    <cellStyle name="Percent 11" xfId="3575" xr:uid="{00000000-0005-0000-0000-0000070E0000}"/>
    <cellStyle name="Percent 12" xfId="3576" xr:uid="{00000000-0005-0000-0000-0000080E0000}"/>
    <cellStyle name="Percent 13" xfId="3577" xr:uid="{00000000-0005-0000-0000-0000090E0000}"/>
    <cellStyle name="Percent 14" xfId="3578" xr:uid="{00000000-0005-0000-0000-00000A0E0000}"/>
    <cellStyle name="Percent 15" xfId="3579" xr:uid="{00000000-0005-0000-0000-00000B0E0000}"/>
    <cellStyle name="Percent 16" xfId="3580" xr:uid="{00000000-0005-0000-0000-00000C0E0000}"/>
    <cellStyle name="Percent 17" xfId="3581" xr:uid="{00000000-0005-0000-0000-00000D0E0000}"/>
    <cellStyle name="Percent 18" xfId="3582" xr:uid="{00000000-0005-0000-0000-00000E0E0000}"/>
    <cellStyle name="Percent 19" xfId="3583" xr:uid="{00000000-0005-0000-0000-00000F0E0000}"/>
    <cellStyle name="Percent 2" xfId="3584" xr:uid="{00000000-0005-0000-0000-0000100E0000}"/>
    <cellStyle name="Percent 2 10" xfId="3585" xr:uid="{00000000-0005-0000-0000-0000110E0000}"/>
    <cellStyle name="Percent 2 2" xfId="3586" xr:uid="{00000000-0005-0000-0000-0000120E0000}"/>
    <cellStyle name="Percent 2 2 2" xfId="3587" xr:uid="{00000000-0005-0000-0000-0000130E0000}"/>
    <cellStyle name="Percent 2 2 3" xfId="3588" xr:uid="{00000000-0005-0000-0000-0000140E0000}"/>
    <cellStyle name="Percent 2 3" xfId="3589" xr:uid="{00000000-0005-0000-0000-0000150E0000}"/>
    <cellStyle name="Percent 2 3 2" xfId="3590" xr:uid="{00000000-0005-0000-0000-0000160E0000}"/>
    <cellStyle name="Percent 2 3 3" xfId="3591" xr:uid="{00000000-0005-0000-0000-0000170E0000}"/>
    <cellStyle name="Percent 2 4" xfId="3592" xr:uid="{00000000-0005-0000-0000-0000180E0000}"/>
    <cellStyle name="Percent 2 4 2" xfId="3593" xr:uid="{00000000-0005-0000-0000-0000190E0000}"/>
    <cellStyle name="Percent 2 4 3" xfId="3594" xr:uid="{00000000-0005-0000-0000-00001A0E0000}"/>
    <cellStyle name="Percent 2 5" xfId="3595" xr:uid="{00000000-0005-0000-0000-00001B0E0000}"/>
    <cellStyle name="Percent 2 6" xfId="3596" xr:uid="{00000000-0005-0000-0000-00001C0E0000}"/>
    <cellStyle name="Percent 20" xfId="3597" xr:uid="{00000000-0005-0000-0000-00001D0E0000}"/>
    <cellStyle name="Percent 21" xfId="3598" xr:uid="{00000000-0005-0000-0000-00001E0E0000}"/>
    <cellStyle name="Percent 22" xfId="3599" xr:uid="{00000000-0005-0000-0000-00001F0E0000}"/>
    <cellStyle name="Percent 23" xfId="3600" xr:uid="{00000000-0005-0000-0000-0000200E0000}"/>
    <cellStyle name="Percent 24" xfId="3601" xr:uid="{00000000-0005-0000-0000-0000210E0000}"/>
    <cellStyle name="Percent 25" xfId="3602" xr:uid="{00000000-0005-0000-0000-0000220E0000}"/>
    <cellStyle name="Percent 26" xfId="3603" xr:uid="{00000000-0005-0000-0000-0000230E0000}"/>
    <cellStyle name="Percent 27" xfId="3604" xr:uid="{00000000-0005-0000-0000-0000240E0000}"/>
    <cellStyle name="Percent 28" xfId="3605" xr:uid="{00000000-0005-0000-0000-0000250E0000}"/>
    <cellStyle name="Percent 29" xfId="3606" xr:uid="{00000000-0005-0000-0000-0000260E0000}"/>
    <cellStyle name="Percent 3" xfId="3607" xr:uid="{00000000-0005-0000-0000-0000270E0000}"/>
    <cellStyle name="Percent 3 2" xfId="3608" xr:uid="{00000000-0005-0000-0000-0000280E0000}"/>
    <cellStyle name="Percent 3 3" xfId="3609" xr:uid="{00000000-0005-0000-0000-0000290E0000}"/>
    <cellStyle name="Percent 30" xfId="3610" xr:uid="{00000000-0005-0000-0000-00002A0E0000}"/>
    <cellStyle name="Percent 31" xfId="3611" xr:uid="{00000000-0005-0000-0000-00002B0E0000}"/>
    <cellStyle name="Percent 32" xfId="3612" xr:uid="{00000000-0005-0000-0000-00002C0E0000}"/>
    <cellStyle name="Percent 33" xfId="3613" xr:uid="{00000000-0005-0000-0000-00002D0E0000}"/>
    <cellStyle name="Percent 34" xfId="3614" xr:uid="{00000000-0005-0000-0000-00002E0E0000}"/>
    <cellStyle name="Percent 35" xfId="3615" xr:uid="{00000000-0005-0000-0000-00002F0E0000}"/>
    <cellStyle name="Percent 36" xfId="3616" xr:uid="{00000000-0005-0000-0000-0000300E0000}"/>
    <cellStyle name="Percent 37" xfId="3617" xr:uid="{00000000-0005-0000-0000-0000310E0000}"/>
    <cellStyle name="Percent 38" xfId="3618" xr:uid="{00000000-0005-0000-0000-0000320E0000}"/>
    <cellStyle name="Percent 39" xfId="3619" xr:uid="{00000000-0005-0000-0000-0000330E0000}"/>
    <cellStyle name="Percent 4" xfId="3620" xr:uid="{00000000-0005-0000-0000-0000340E0000}"/>
    <cellStyle name="Percent 4 2" xfId="3621" xr:uid="{00000000-0005-0000-0000-0000350E0000}"/>
    <cellStyle name="Percent 4 3" xfId="3622" xr:uid="{00000000-0005-0000-0000-0000360E0000}"/>
    <cellStyle name="Percent 40" xfId="3623" xr:uid="{00000000-0005-0000-0000-0000370E0000}"/>
    <cellStyle name="Percent 41" xfId="3624" xr:uid="{00000000-0005-0000-0000-0000380E0000}"/>
    <cellStyle name="Percent 42" xfId="3874" xr:uid="{00000000-0005-0000-0000-0000390E0000}"/>
    <cellStyle name="Percent 43" xfId="3876" xr:uid="{00000000-0005-0000-0000-00003A0E0000}"/>
    <cellStyle name="Percent 44" xfId="3887" xr:uid="{00000000-0005-0000-0000-00003B0E0000}"/>
    <cellStyle name="Percent 45" xfId="3890" xr:uid="{00000000-0005-0000-0000-00003C0E0000}"/>
    <cellStyle name="Percent 46" xfId="3893" xr:uid="{00000000-0005-0000-0000-00003D0E0000}"/>
    <cellStyle name="Percent 47" xfId="3894" xr:uid="{00000000-0005-0000-0000-00003E0E0000}"/>
    <cellStyle name="Percent 5" xfId="3625" xr:uid="{00000000-0005-0000-0000-00003F0E0000}"/>
    <cellStyle name="Percent 5 2" xfId="3626" xr:uid="{00000000-0005-0000-0000-0000400E0000}"/>
    <cellStyle name="Percent 6" xfId="3627" xr:uid="{00000000-0005-0000-0000-0000410E0000}"/>
    <cellStyle name="Percent 7" xfId="3628" xr:uid="{00000000-0005-0000-0000-0000420E0000}"/>
    <cellStyle name="Percent 8" xfId="3629" xr:uid="{00000000-0005-0000-0000-0000430E0000}"/>
    <cellStyle name="Percent 9" xfId="3630" xr:uid="{00000000-0005-0000-0000-0000440E0000}"/>
    <cellStyle name="Percent 9 2" xfId="3631" xr:uid="{00000000-0005-0000-0000-0000450E0000}"/>
    <cellStyle name="Percentage" xfId="3632" xr:uid="{00000000-0005-0000-0000-0000460E0000}"/>
    <cellStyle name="Percentage 2" xfId="3633" xr:uid="{00000000-0005-0000-0000-0000470E0000}"/>
    <cellStyle name="Percentage 3" xfId="3634" xr:uid="{00000000-0005-0000-0000-0000480E0000}"/>
    <cellStyle name="Percentage 4" xfId="3635" xr:uid="{00000000-0005-0000-0000-0000490E0000}"/>
    <cellStyle name="Percentage 5" xfId="3636" xr:uid="{00000000-0005-0000-0000-00004A0E0000}"/>
    <cellStyle name="Percentage_CMD MEETING ON 06.09.13" xfId="3637" xr:uid="{00000000-0005-0000-0000-00004B0E0000}"/>
    <cellStyle name="Popis" xfId="3638" xr:uid="{00000000-0005-0000-0000-00004C0E0000}"/>
    <cellStyle name="pricing" xfId="3639" xr:uid="{00000000-0005-0000-0000-00004D0E0000}"/>
    <cellStyle name="PSChar" xfId="3640" xr:uid="{00000000-0005-0000-0000-00004E0E0000}"/>
    <cellStyle name="PSChar 10" xfId="3641" xr:uid="{00000000-0005-0000-0000-00004F0E0000}"/>
    <cellStyle name="PSChar 11" xfId="3642" xr:uid="{00000000-0005-0000-0000-0000500E0000}"/>
    <cellStyle name="PSChar 12" xfId="3643" xr:uid="{00000000-0005-0000-0000-0000510E0000}"/>
    <cellStyle name="PSChar 13" xfId="3644" xr:uid="{00000000-0005-0000-0000-0000520E0000}"/>
    <cellStyle name="PSChar 14" xfId="3645" xr:uid="{00000000-0005-0000-0000-0000530E0000}"/>
    <cellStyle name="PSChar 15" xfId="3646" xr:uid="{00000000-0005-0000-0000-0000540E0000}"/>
    <cellStyle name="PSChar 16" xfId="3647" xr:uid="{00000000-0005-0000-0000-0000550E0000}"/>
    <cellStyle name="PSChar 17" xfId="3648" xr:uid="{00000000-0005-0000-0000-0000560E0000}"/>
    <cellStyle name="PSChar 18" xfId="3649" xr:uid="{00000000-0005-0000-0000-0000570E0000}"/>
    <cellStyle name="PSChar 19" xfId="3650" xr:uid="{00000000-0005-0000-0000-0000580E0000}"/>
    <cellStyle name="PSChar 2" xfId="3651" xr:uid="{00000000-0005-0000-0000-0000590E0000}"/>
    <cellStyle name="PSChar 20" xfId="3652" xr:uid="{00000000-0005-0000-0000-00005A0E0000}"/>
    <cellStyle name="PSChar 21" xfId="3653" xr:uid="{00000000-0005-0000-0000-00005B0E0000}"/>
    <cellStyle name="PSChar 22" xfId="3654" xr:uid="{00000000-0005-0000-0000-00005C0E0000}"/>
    <cellStyle name="PSChar 23" xfId="3655" xr:uid="{00000000-0005-0000-0000-00005D0E0000}"/>
    <cellStyle name="PSChar 24" xfId="3656" xr:uid="{00000000-0005-0000-0000-00005E0E0000}"/>
    <cellStyle name="PSChar 25" xfId="3657" xr:uid="{00000000-0005-0000-0000-00005F0E0000}"/>
    <cellStyle name="PSChar 26" xfId="3658" xr:uid="{00000000-0005-0000-0000-0000600E0000}"/>
    <cellStyle name="PSChar 27" xfId="3659" xr:uid="{00000000-0005-0000-0000-0000610E0000}"/>
    <cellStyle name="PSChar 28" xfId="3660" xr:uid="{00000000-0005-0000-0000-0000620E0000}"/>
    <cellStyle name="PSChar 29" xfId="3661" xr:uid="{00000000-0005-0000-0000-0000630E0000}"/>
    <cellStyle name="PSChar 3" xfId="3662" xr:uid="{00000000-0005-0000-0000-0000640E0000}"/>
    <cellStyle name="PSChar 30" xfId="3663" xr:uid="{00000000-0005-0000-0000-0000650E0000}"/>
    <cellStyle name="PSChar 31" xfId="3664" xr:uid="{00000000-0005-0000-0000-0000660E0000}"/>
    <cellStyle name="PSChar 32" xfId="3665" xr:uid="{00000000-0005-0000-0000-0000670E0000}"/>
    <cellStyle name="PSChar 33" xfId="3666" xr:uid="{00000000-0005-0000-0000-0000680E0000}"/>
    <cellStyle name="PSChar 34" xfId="3667" xr:uid="{00000000-0005-0000-0000-0000690E0000}"/>
    <cellStyle name="PSChar 35" xfId="3668" xr:uid="{00000000-0005-0000-0000-00006A0E0000}"/>
    <cellStyle name="PSChar 36" xfId="3669" xr:uid="{00000000-0005-0000-0000-00006B0E0000}"/>
    <cellStyle name="PSChar 37" xfId="3670" xr:uid="{00000000-0005-0000-0000-00006C0E0000}"/>
    <cellStyle name="PSChar 38" xfId="3671" xr:uid="{00000000-0005-0000-0000-00006D0E0000}"/>
    <cellStyle name="PSChar 39" xfId="3672" xr:uid="{00000000-0005-0000-0000-00006E0E0000}"/>
    <cellStyle name="PSChar 4" xfId="3673" xr:uid="{00000000-0005-0000-0000-00006F0E0000}"/>
    <cellStyle name="PSChar 5" xfId="3674" xr:uid="{00000000-0005-0000-0000-0000700E0000}"/>
    <cellStyle name="PSChar 6" xfId="3675" xr:uid="{00000000-0005-0000-0000-0000710E0000}"/>
    <cellStyle name="PSChar 7" xfId="3676" xr:uid="{00000000-0005-0000-0000-0000720E0000}"/>
    <cellStyle name="PSChar 8" xfId="3677" xr:uid="{00000000-0005-0000-0000-0000730E0000}"/>
    <cellStyle name="PSChar 9" xfId="3678" xr:uid="{00000000-0005-0000-0000-0000740E0000}"/>
    <cellStyle name="Query" xfId="3679" xr:uid="{00000000-0005-0000-0000-0000750E0000}"/>
    <cellStyle name="Ratio" xfId="3680" xr:uid="{00000000-0005-0000-0000-0000760E0000}"/>
    <cellStyle name="Ratio 2" xfId="3681" xr:uid="{00000000-0005-0000-0000-0000770E0000}"/>
    <cellStyle name="Ratio 3" xfId="3682" xr:uid="{00000000-0005-0000-0000-0000780E0000}"/>
    <cellStyle name="Ratio 4" xfId="3683" xr:uid="{00000000-0005-0000-0000-0000790E0000}"/>
    <cellStyle name="Ratio 5" xfId="3684" xr:uid="{00000000-0005-0000-0000-00007A0E0000}"/>
    <cellStyle name="Ratio_CMD MEETING ON 06.09.13" xfId="3685" xr:uid="{00000000-0005-0000-0000-00007B0E0000}"/>
    <cellStyle name="RevList" xfId="3686" xr:uid="{00000000-0005-0000-0000-00007C0E0000}"/>
    <cellStyle name="RevList 10" xfId="3687" xr:uid="{00000000-0005-0000-0000-00007D0E0000}"/>
    <cellStyle name="RevList 11" xfId="3688" xr:uid="{00000000-0005-0000-0000-00007E0E0000}"/>
    <cellStyle name="RevList 12" xfId="3689" xr:uid="{00000000-0005-0000-0000-00007F0E0000}"/>
    <cellStyle name="RevList 13" xfId="3690" xr:uid="{00000000-0005-0000-0000-0000800E0000}"/>
    <cellStyle name="RevList 14" xfId="3691" xr:uid="{00000000-0005-0000-0000-0000810E0000}"/>
    <cellStyle name="RevList 15" xfId="3692" xr:uid="{00000000-0005-0000-0000-0000820E0000}"/>
    <cellStyle name="RevList 16" xfId="3693" xr:uid="{00000000-0005-0000-0000-0000830E0000}"/>
    <cellStyle name="RevList 17" xfId="3694" xr:uid="{00000000-0005-0000-0000-0000840E0000}"/>
    <cellStyle name="RevList 18" xfId="3695" xr:uid="{00000000-0005-0000-0000-0000850E0000}"/>
    <cellStyle name="RevList 19" xfId="3696" xr:uid="{00000000-0005-0000-0000-0000860E0000}"/>
    <cellStyle name="RevList 2" xfId="3697" xr:uid="{00000000-0005-0000-0000-0000870E0000}"/>
    <cellStyle name="RevList 20" xfId="3698" xr:uid="{00000000-0005-0000-0000-0000880E0000}"/>
    <cellStyle name="RevList 21" xfId="3699" xr:uid="{00000000-0005-0000-0000-0000890E0000}"/>
    <cellStyle name="RevList 22" xfId="3700" xr:uid="{00000000-0005-0000-0000-00008A0E0000}"/>
    <cellStyle name="RevList 23" xfId="3701" xr:uid="{00000000-0005-0000-0000-00008B0E0000}"/>
    <cellStyle name="RevList 24" xfId="3702" xr:uid="{00000000-0005-0000-0000-00008C0E0000}"/>
    <cellStyle name="RevList 25" xfId="3703" xr:uid="{00000000-0005-0000-0000-00008D0E0000}"/>
    <cellStyle name="RevList 26" xfId="3704" xr:uid="{00000000-0005-0000-0000-00008E0E0000}"/>
    <cellStyle name="RevList 27" xfId="3705" xr:uid="{00000000-0005-0000-0000-00008F0E0000}"/>
    <cellStyle name="RevList 28" xfId="3706" xr:uid="{00000000-0005-0000-0000-0000900E0000}"/>
    <cellStyle name="RevList 29" xfId="3707" xr:uid="{00000000-0005-0000-0000-0000910E0000}"/>
    <cellStyle name="RevList 3" xfId="3708" xr:uid="{00000000-0005-0000-0000-0000920E0000}"/>
    <cellStyle name="RevList 30" xfId="3709" xr:uid="{00000000-0005-0000-0000-0000930E0000}"/>
    <cellStyle name="RevList 31" xfId="3710" xr:uid="{00000000-0005-0000-0000-0000940E0000}"/>
    <cellStyle name="RevList 32" xfId="3711" xr:uid="{00000000-0005-0000-0000-0000950E0000}"/>
    <cellStyle name="RevList 33" xfId="3712" xr:uid="{00000000-0005-0000-0000-0000960E0000}"/>
    <cellStyle name="RevList 34" xfId="3713" xr:uid="{00000000-0005-0000-0000-0000970E0000}"/>
    <cellStyle name="RevList 35" xfId="3714" xr:uid="{00000000-0005-0000-0000-0000980E0000}"/>
    <cellStyle name="RevList 36" xfId="3715" xr:uid="{00000000-0005-0000-0000-0000990E0000}"/>
    <cellStyle name="RevList 37" xfId="3716" xr:uid="{00000000-0005-0000-0000-00009A0E0000}"/>
    <cellStyle name="RevList 38" xfId="3717" xr:uid="{00000000-0005-0000-0000-00009B0E0000}"/>
    <cellStyle name="RevList 39" xfId="3718" xr:uid="{00000000-0005-0000-0000-00009C0E0000}"/>
    <cellStyle name="RevList 4" xfId="3719" xr:uid="{00000000-0005-0000-0000-00009D0E0000}"/>
    <cellStyle name="RevList 5" xfId="3720" xr:uid="{00000000-0005-0000-0000-00009E0E0000}"/>
    <cellStyle name="RevList 6" xfId="3721" xr:uid="{00000000-0005-0000-0000-00009F0E0000}"/>
    <cellStyle name="RevList 7" xfId="3722" xr:uid="{00000000-0005-0000-0000-0000A00E0000}"/>
    <cellStyle name="RevList 8" xfId="3723" xr:uid="{00000000-0005-0000-0000-0000A10E0000}"/>
    <cellStyle name="RevList 9" xfId="3724" xr:uid="{00000000-0005-0000-0000-0000A20E0000}"/>
    <cellStyle name="RevList_11 KV Rural feeders 150 Amps" xfId="3725" xr:uid="{00000000-0005-0000-0000-0000A30E0000}"/>
    <cellStyle name="Sheet Title" xfId="3726" xr:uid="{00000000-0005-0000-0000-0000A40E0000}"/>
    <cellStyle name="SheetHeader1" xfId="3727" xr:uid="{00000000-0005-0000-0000-0000A50E0000}"/>
    <cellStyle name="SheetHeader1 2" xfId="3728" xr:uid="{00000000-0005-0000-0000-0000A60E0000}"/>
    <cellStyle name="SheetHeader1 2 2" xfId="3729" xr:uid="{00000000-0005-0000-0000-0000A70E0000}"/>
    <cellStyle name="SheetHeader1 2 3" xfId="3730" xr:uid="{00000000-0005-0000-0000-0000A80E0000}"/>
    <cellStyle name="SheetHeader1 2_132 KV 33 KV SS" xfId="3731" xr:uid="{00000000-0005-0000-0000-0000A90E0000}"/>
    <cellStyle name="SheetHeader1 3" xfId="3732" xr:uid="{00000000-0005-0000-0000-0000AA0E0000}"/>
    <cellStyle name="SheetHeader1 4" xfId="3733" xr:uid="{00000000-0005-0000-0000-0000AB0E0000}"/>
    <cellStyle name="SheetHeader1 5" xfId="3734" xr:uid="{00000000-0005-0000-0000-0000AC0E0000}"/>
    <cellStyle name="SheetHeader1_03.10.2013" xfId="3735" xr:uid="{00000000-0005-0000-0000-0000AD0E0000}"/>
    <cellStyle name="SheetHeader2" xfId="3736" xr:uid="{00000000-0005-0000-0000-0000AE0E0000}"/>
    <cellStyle name="SheetHeader2 2" xfId="3737" xr:uid="{00000000-0005-0000-0000-0000AF0E0000}"/>
    <cellStyle name="SheetHeader2 2 2" xfId="3738" xr:uid="{00000000-0005-0000-0000-0000B00E0000}"/>
    <cellStyle name="SheetHeader2 2 3" xfId="3739" xr:uid="{00000000-0005-0000-0000-0000B10E0000}"/>
    <cellStyle name="SheetHeader2 2_132 KV 33 KV SS" xfId="3740" xr:uid="{00000000-0005-0000-0000-0000B20E0000}"/>
    <cellStyle name="SheetHeader2 3" xfId="3741" xr:uid="{00000000-0005-0000-0000-0000B30E0000}"/>
    <cellStyle name="SheetHeader2 4" xfId="3742" xr:uid="{00000000-0005-0000-0000-0000B40E0000}"/>
    <cellStyle name="SheetHeader2 5" xfId="3743" xr:uid="{00000000-0005-0000-0000-0000B50E0000}"/>
    <cellStyle name="SheetHeader2_03.10.2013" xfId="3744" xr:uid="{00000000-0005-0000-0000-0000B60E0000}"/>
    <cellStyle name="SheetHeader3" xfId="3745" xr:uid="{00000000-0005-0000-0000-0000B70E0000}"/>
    <cellStyle name="SheetHeader3 2" xfId="3746" xr:uid="{00000000-0005-0000-0000-0000B80E0000}"/>
    <cellStyle name="SheetHeader3 2 2" xfId="3747" xr:uid="{00000000-0005-0000-0000-0000B90E0000}"/>
    <cellStyle name="SheetHeader3 2 3" xfId="3748" xr:uid="{00000000-0005-0000-0000-0000BA0E0000}"/>
    <cellStyle name="SheetHeader3 2_132 KV 33 KV SS" xfId="3749" xr:uid="{00000000-0005-0000-0000-0000BB0E0000}"/>
    <cellStyle name="SheetHeader3 3" xfId="3750" xr:uid="{00000000-0005-0000-0000-0000BC0E0000}"/>
    <cellStyle name="SheetHeader3 4" xfId="3751" xr:uid="{00000000-0005-0000-0000-0000BD0E0000}"/>
    <cellStyle name="SheetHeader3 5" xfId="3752" xr:uid="{00000000-0005-0000-0000-0000BE0E0000}"/>
    <cellStyle name="SheetHeader3_03.10.2013" xfId="3753" xr:uid="{00000000-0005-0000-0000-0000BF0E0000}"/>
    <cellStyle name="Sledovaný hypertextový odkaz" xfId="3754" xr:uid="{00000000-0005-0000-0000-0000C00E0000}"/>
    <cellStyle name="Sledovaný hypertextový odkaz 10" xfId="3755" xr:uid="{00000000-0005-0000-0000-0000C10E0000}"/>
    <cellStyle name="Sledovaný hypertextový odkaz 11" xfId="3756" xr:uid="{00000000-0005-0000-0000-0000C20E0000}"/>
    <cellStyle name="Sledovaný hypertextový odkaz 12" xfId="3757" xr:uid="{00000000-0005-0000-0000-0000C30E0000}"/>
    <cellStyle name="Sledovaný hypertextový odkaz 13" xfId="3758" xr:uid="{00000000-0005-0000-0000-0000C40E0000}"/>
    <cellStyle name="Sledovaný hypertextový odkaz 14" xfId="3759" xr:uid="{00000000-0005-0000-0000-0000C50E0000}"/>
    <cellStyle name="Sledovaný hypertextový odkaz 15" xfId="3760" xr:uid="{00000000-0005-0000-0000-0000C60E0000}"/>
    <cellStyle name="Sledovaný hypertextový odkaz 16" xfId="3761" xr:uid="{00000000-0005-0000-0000-0000C70E0000}"/>
    <cellStyle name="Sledovaný hypertextový odkaz 17" xfId="3762" xr:uid="{00000000-0005-0000-0000-0000C80E0000}"/>
    <cellStyle name="Sledovaný hypertextový odkaz 18" xfId="3763" xr:uid="{00000000-0005-0000-0000-0000C90E0000}"/>
    <cellStyle name="Sledovaný hypertextový odkaz 19" xfId="3764" xr:uid="{00000000-0005-0000-0000-0000CA0E0000}"/>
    <cellStyle name="Sledovaný hypertextový odkaz 2" xfId="3765" xr:uid="{00000000-0005-0000-0000-0000CB0E0000}"/>
    <cellStyle name="Sledovaný hypertextový odkaz 20" xfId="3766" xr:uid="{00000000-0005-0000-0000-0000CC0E0000}"/>
    <cellStyle name="Sledovaný hypertextový odkaz 21" xfId="3767" xr:uid="{00000000-0005-0000-0000-0000CD0E0000}"/>
    <cellStyle name="Sledovaný hypertextový odkaz 22" xfId="3768" xr:uid="{00000000-0005-0000-0000-0000CE0E0000}"/>
    <cellStyle name="Sledovaný hypertextový odkaz 23" xfId="3769" xr:uid="{00000000-0005-0000-0000-0000CF0E0000}"/>
    <cellStyle name="Sledovaný hypertextový odkaz 24" xfId="3770" xr:uid="{00000000-0005-0000-0000-0000D00E0000}"/>
    <cellStyle name="Sledovaný hypertextový odkaz 25" xfId="3771" xr:uid="{00000000-0005-0000-0000-0000D10E0000}"/>
    <cellStyle name="Sledovaný hypertextový odkaz 26" xfId="3772" xr:uid="{00000000-0005-0000-0000-0000D20E0000}"/>
    <cellStyle name="Sledovaný hypertextový odkaz 27" xfId="3773" xr:uid="{00000000-0005-0000-0000-0000D30E0000}"/>
    <cellStyle name="Sledovaný hypertextový odkaz 28" xfId="3774" xr:uid="{00000000-0005-0000-0000-0000D40E0000}"/>
    <cellStyle name="Sledovaný hypertextový odkaz 29" xfId="3775" xr:uid="{00000000-0005-0000-0000-0000D50E0000}"/>
    <cellStyle name="Sledovaný hypertextový odkaz 3" xfId="3776" xr:uid="{00000000-0005-0000-0000-0000D60E0000}"/>
    <cellStyle name="Sledovaný hypertextový odkaz 30" xfId="3777" xr:uid="{00000000-0005-0000-0000-0000D70E0000}"/>
    <cellStyle name="Sledovaný hypertextový odkaz 31" xfId="3778" xr:uid="{00000000-0005-0000-0000-0000D80E0000}"/>
    <cellStyle name="Sledovaný hypertextový odkaz 32" xfId="3779" xr:uid="{00000000-0005-0000-0000-0000D90E0000}"/>
    <cellStyle name="Sledovaný hypertextový odkaz 33" xfId="3780" xr:uid="{00000000-0005-0000-0000-0000DA0E0000}"/>
    <cellStyle name="Sledovaný hypertextový odkaz 34" xfId="3781" xr:uid="{00000000-0005-0000-0000-0000DB0E0000}"/>
    <cellStyle name="Sledovaný hypertextový odkaz 35" xfId="3782" xr:uid="{00000000-0005-0000-0000-0000DC0E0000}"/>
    <cellStyle name="Sledovaný hypertextový odkaz 36" xfId="3783" xr:uid="{00000000-0005-0000-0000-0000DD0E0000}"/>
    <cellStyle name="Sledovaný hypertextový odkaz 37" xfId="3784" xr:uid="{00000000-0005-0000-0000-0000DE0E0000}"/>
    <cellStyle name="Sledovaný hypertextový odkaz 38" xfId="3785" xr:uid="{00000000-0005-0000-0000-0000DF0E0000}"/>
    <cellStyle name="Sledovaný hypertextový odkaz 39" xfId="3786" xr:uid="{00000000-0005-0000-0000-0000E00E0000}"/>
    <cellStyle name="Sledovaný hypertextový odkaz 4" xfId="3787" xr:uid="{00000000-0005-0000-0000-0000E10E0000}"/>
    <cellStyle name="Sledovaný hypertextový odkaz 5" xfId="3788" xr:uid="{00000000-0005-0000-0000-0000E20E0000}"/>
    <cellStyle name="Sledovaný hypertextový odkaz 6" xfId="3789" xr:uid="{00000000-0005-0000-0000-0000E30E0000}"/>
    <cellStyle name="Sledovaný hypertextový odkaz 7" xfId="3790" xr:uid="{00000000-0005-0000-0000-0000E40E0000}"/>
    <cellStyle name="Sledovaný hypertextový odkaz 8" xfId="3791" xr:uid="{00000000-0005-0000-0000-0000E50E0000}"/>
    <cellStyle name="Sledovaný hypertextový odkaz 9" xfId="3792" xr:uid="{00000000-0005-0000-0000-0000E60E0000}"/>
    <cellStyle name="Sledovaný hypertextový odkaz_Check Readings" xfId="3793" xr:uid="{00000000-0005-0000-0000-0000E70E0000}"/>
    <cellStyle name="Standard_BS14" xfId="3794" xr:uid="{00000000-0005-0000-0000-0000E80E0000}"/>
    <cellStyle name="Style 1" xfId="3795" xr:uid="{00000000-0005-0000-0000-0000E90E0000}"/>
    <cellStyle name="Style 1 10" xfId="3796" xr:uid="{00000000-0005-0000-0000-0000EA0E0000}"/>
    <cellStyle name="Style 1 11" xfId="3797" xr:uid="{00000000-0005-0000-0000-0000EB0E0000}"/>
    <cellStyle name="Style 1 12" xfId="3798" xr:uid="{00000000-0005-0000-0000-0000EC0E0000}"/>
    <cellStyle name="Style 1 13" xfId="3799" xr:uid="{00000000-0005-0000-0000-0000ED0E0000}"/>
    <cellStyle name="Style 1 14" xfId="3800" xr:uid="{00000000-0005-0000-0000-0000EE0E0000}"/>
    <cellStyle name="Style 1 15" xfId="3801" xr:uid="{00000000-0005-0000-0000-0000EF0E0000}"/>
    <cellStyle name="Style 1 16" xfId="3802" xr:uid="{00000000-0005-0000-0000-0000F00E0000}"/>
    <cellStyle name="Style 1 17" xfId="3803" xr:uid="{00000000-0005-0000-0000-0000F10E0000}"/>
    <cellStyle name="Style 1 18" xfId="3804" xr:uid="{00000000-0005-0000-0000-0000F20E0000}"/>
    <cellStyle name="Style 1 19" xfId="3805" xr:uid="{00000000-0005-0000-0000-0000F30E0000}"/>
    <cellStyle name="Style 1 2" xfId="3806" xr:uid="{00000000-0005-0000-0000-0000F40E0000}"/>
    <cellStyle name="Style 1 2 2" xfId="3807" xr:uid="{00000000-0005-0000-0000-0000F50E0000}"/>
    <cellStyle name="Style 1 2_cmd booket 02.11" xfId="3808" xr:uid="{00000000-0005-0000-0000-0000F60E0000}"/>
    <cellStyle name="Style 1 20" xfId="3809" xr:uid="{00000000-0005-0000-0000-0000F70E0000}"/>
    <cellStyle name="Style 1 21" xfId="3810" xr:uid="{00000000-0005-0000-0000-0000F80E0000}"/>
    <cellStyle name="Style 1 22" xfId="3811" xr:uid="{00000000-0005-0000-0000-0000F90E0000}"/>
    <cellStyle name="Style 1 23" xfId="3812" xr:uid="{00000000-0005-0000-0000-0000FA0E0000}"/>
    <cellStyle name="Style 1 24" xfId="3813" xr:uid="{00000000-0005-0000-0000-0000FB0E0000}"/>
    <cellStyle name="Style 1 25" xfId="3814" xr:uid="{00000000-0005-0000-0000-0000FC0E0000}"/>
    <cellStyle name="Style 1 26" xfId="3815" xr:uid="{00000000-0005-0000-0000-0000FD0E0000}"/>
    <cellStyle name="Style 1 27" xfId="3816" xr:uid="{00000000-0005-0000-0000-0000FE0E0000}"/>
    <cellStyle name="Style 1 28" xfId="3817" xr:uid="{00000000-0005-0000-0000-0000FF0E0000}"/>
    <cellStyle name="Style 1 29" xfId="3818" xr:uid="{00000000-0005-0000-0000-0000000F0000}"/>
    <cellStyle name="Style 1 3" xfId="3819" xr:uid="{00000000-0005-0000-0000-0000010F0000}"/>
    <cellStyle name="Style 1 30" xfId="3820" xr:uid="{00000000-0005-0000-0000-0000020F0000}"/>
    <cellStyle name="Style 1 31" xfId="3821" xr:uid="{00000000-0005-0000-0000-0000030F0000}"/>
    <cellStyle name="Style 1 32" xfId="3822" xr:uid="{00000000-0005-0000-0000-0000040F0000}"/>
    <cellStyle name="Style 1 33" xfId="3823" xr:uid="{00000000-0005-0000-0000-0000050F0000}"/>
    <cellStyle name="Style 1 34" xfId="3824" xr:uid="{00000000-0005-0000-0000-0000060F0000}"/>
    <cellStyle name="Style 1 35" xfId="3825" xr:uid="{00000000-0005-0000-0000-0000070F0000}"/>
    <cellStyle name="Style 1 36" xfId="3826" xr:uid="{00000000-0005-0000-0000-0000080F0000}"/>
    <cellStyle name="Style 1 37" xfId="3827" xr:uid="{00000000-0005-0000-0000-0000090F0000}"/>
    <cellStyle name="Style 1 38" xfId="3828" xr:uid="{00000000-0005-0000-0000-00000A0F0000}"/>
    <cellStyle name="Style 1 39" xfId="3829" xr:uid="{00000000-0005-0000-0000-00000B0F0000}"/>
    <cellStyle name="Style 1 4" xfId="3830" xr:uid="{00000000-0005-0000-0000-00000C0F0000}"/>
    <cellStyle name="Style 1 40" xfId="3831" xr:uid="{00000000-0005-0000-0000-00000D0F0000}"/>
    <cellStyle name="Style 1 5" xfId="3832" xr:uid="{00000000-0005-0000-0000-00000E0F0000}"/>
    <cellStyle name="Style 1 6" xfId="3833" xr:uid="{00000000-0005-0000-0000-00000F0F0000}"/>
    <cellStyle name="Style 1 7" xfId="3834" xr:uid="{00000000-0005-0000-0000-0000100F0000}"/>
    <cellStyle name="Style 1 8" xfId="3835" xr:uid="{00000000-0005-0000-0000-0000110F0000}"/>
    <cellStyle name="Style 1 9" xfId="3836" xr:uid="{00000000-0005-0000-0000-0000120F0000}"/>
    <cellStyle name="Style 1_03.10.2013" xfId="3837" xr:uid="{00000000-0005-0000-0000-0000130F0000}"/>
    <cellStyle name="Style 2" xfId="3838" xr:uid="{00000000-0005-0000-0000-0000140F0000}"/>
    <cellStyle name="Style 2 2" xfId="3839" xr:uid="{00000000-0005-0000-0000-0000150F0000}"/>
    <cellStyle name="Style 2 3" xfId="3840" xr:uid="{00000000-0005-0000-0000-0000160F0000}"/>
    <cellStyle name="Style 2 4" xfId="3841" xr:uid="{00000000-0005-0000-0000-0000170F0000}"/>
    <cellStyle name="Style 2_Existing-PTRs" xfId="3842" xr:uid="{00000000-0005-0000-0000-0000180F0000}"/>
    <cellStyle name="Style 3" xfId="3843" xr:uid="{00000000-0005-0000-0000-0000190F0000}"/>
    <cellStyle name="Subtotal" xfId="3844" xr:uid="{00000000-0005-0000-0000-00001A0F0000}"/>
    <cellStyle name="Table Heading 3" xfId="3845" xr:uid="{00000000-0005-0000-0000-00001B0F0000}"/>
    <cellStyle name="Table Total" xfId="3846" xr:uid="{00000000-0005-0000-0000-00001C0F0000}"/>
    <cellStyle name="Table Total 2" xfId="3847" xr:uid="{00000000-0005-0000-0000-00001D0F0000}"/>
    <cellStyle name="Table Total 3" xfId="3848" xr:uid="{00000000-0005-0000-0000-00001E0F0000}"/>
    <cellStyle name="Table Total 4" xfId="3849" xr:uid="{00000000-0005-0000-0000-00001F0F0000}"/>
    <cellStyle name="Table Total_132 KV 33 KV SS" xfId="3850" xr:uid="{00000000-0005-0000-0000-0000200F0000}"/>
    <cellStyle name="Table_Heading" xfId="3851" xr:uid="{00000000-0005-0000-0000-0000210F0000}"/>
    <cellStyle name="Technical_Input" xfId="3852" xr:uid="{00000000-0005-0000-0000-0000220F0000}"/>
    <cellStyle name="Title 2" xfId="3853" xr:uid="{00000000-0005-0000-0000-0000230F0000}"/>
    <cellStyle name="Title 3" xfId="3854" xr:uid="{00000000-0005-0000-0000-0000240F0000}"/>
    <cellStyle name="Total 2" xfId="3855" xr:uid="{00000000-0005-0000-0000-0000250F0000}"/>
    <cellStyle name="Total 3" xfId="3856" xr:uid="{00000000-0005-0000-0000-0000260F0000}"/>
    <cellStyle name="unit" xfId="3857" xr:uid="{00000000-0005-0000-0000-0000270F0000}"/>
    <cellStyle name="unit 2" xfId="3858" xr:uid="{00000000-0005-0000-0000-0000280F0000}"/>
    <cellStyle name="unit 3" xfId="3859" xr:uid="{00000000-0005-0000-0000-0000290F0000}"/>
    <cellStyle name="unit 4" xfId="3860" xr:uid="{00000000-0005-0000-0000-00002A0F0000}"/>
    <cellStyle name="unit_Karimnagar" xfId="3861" xr:uid="{00000000-0005-0000-0000-00002B0F0000}"/>
    <cellStyle name="v" xfId="3862" xr:uid="{00000000-0005-0000-0000-00002C0F0000}"/>
    <cellStyle name="v_Agricultural%20Priority%20List(1).Sep.10%20ELURU%20DIVISION%2004.10.10" xfId="3863" xr:uid="{00000000-0005-0000-0000-00002D0F0000}"/>
    <cellStyle name="v_MONTH WISE AGL SERVICES RELEASED" xfId="3864" xr:uid="{00000000-0005-0000-0000-00002E0F0000}"/>
    <cellStyle name="v_PENDING%20AGL%20APPLICATIONS%20as%20on%2025-08-10(1)" xfId="3865" xr:uid="{00000000-0005-0000-0000-00002F0F0000}"/>
    <cellStyle name="v_Priority%20list%20of%20agls(1)" xfId="3866" xr:uid="{00000000-0005-0000-0000-0000300F0000}"/>
    <cellStyle name="Value" xfId="3867" xr:uid="{00000000-0005-0000-0000-0000310F0000}"/>
    <cellStyle name="_x0007_WÅ?_P - Style7" xfId="3868" xr:uid="{00000000-0005-0000-0000-0000320F0000}"/>
    <cellStyle name="Warning Text 2" xfId="3869" xr:uid="{00000000-0005-0000-0000-0000330F0000}"/>
    <cellStyle name="Warning Text 3" xfId="3870" xr:uid="{00000000-0005-0000-0000-0000340F0000}"/>
    <cellStyle name="WIP" xfId="3871" xr:uid="{00000000-0005-0000-0000-0000350F0000}"/>
    <cellStyle name="標準_HVDS-CPDCL-ABSTRACT" xfId="3872" xr:uid="{00000000-0005-0000-0000-0000360F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3.xml"/><Relationship Id="rId21" Type="http://schemas.openxmlformats.org/officeDocument/2006/relationships/worksheet" Target="worksheets/sheet21.xml"/><Relationship Id="rId42" Type="http://schemas.openxmlformats.org/officeDocument/2006/relationships/externalLink" Target="externalLinks/externalLink19.xml"/><Relationship Id="rId47" Type="http://schemas.openxmlformats.org/officeDocument/2006/relationships/externalLink" Target="externalLinks/externalLink24.xml"/><Relationship Id="rId63" Type="http://schemas.openxmlformats.org/officeDocument/2006/relationships/externalLink" Target="externalLinks/externalLink40.xml"/><Relationship Id="rId68" Type="http://schemas.openxmlformats.org/officeDocument/2006/relationships/externalLink" Target="externalLinks/externalLink45.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6.xml"/><Relationship Id="rId11" Type="http://schemas.openxmlformats.org/officeDocument/2006/relationships/worksheet" Target="worksheets/sheet11.xml"/><Relationship Id="rId24" Type="http://schemas.openxmlformats.org/officeDocument/2006/relationships/externalLink" Target="externalLinks/externalLink1.xml"/><Relationship Id="rId32" Type="http://schemas.openxmlformats.org/officeDocument/2006/relationships/externalLink" Target="externalLinks/externalLink9.xml"/><Relationship Id="rId37" Type="http://schemas.openxmlformats.org/officeDocument/2006/relationships/externalLink" Target="externalLinks/externalLink14.xml"/><Relationship Id="rId40" Type="http://schemas.openxmlformats.org/officeDocument/2006/relationships/externalLink" Target="externalLinks/externalLink17.xml"/><Relationship Id="rId45" Type="http://schemas.openxmlformats.org/officeDocument/2006/relationships/externalLink" Target="externalLinks/externalLink22.xml"/><Relationship Id="rId53" Type="http://schemas.openxmlformats.org/officeDocument/2006/relationships/externalLink" Target="externalLinks/externalLink30.xml"/><Relationship Id="rId58" Type="http://schemas.openxmlformats.org/officeDocument/2006/relationships/externalLink" Target="externalLinks/externalLink35.xml"/><Relationship Id="rId66" Type="http://schemas.openxmlformats.org/officeDocument/2006/relationships/externalLink" Target="externalLinks/externalLink43.xml"/><Relationship Id="rId74"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externalLink" Target="externalLinks/externalLink38.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4.xml"/><Relationship Id="rId30" Type="http://schemas.openxmlformats.org/officeDocument/2006/relationships/externalLink" Target="externalLinks/externalLink7.xml"/><Relationship Id="rId35" Type="http://schemas.openxmlformats.org/officeDocument/2006/relationships/externalLink" Target="externalLinks/externalLink12.xml"/><Relationship Id="rId43" Type="http://schemas.openxmlformats.org/officeDocument/2006/relationships/externalLink" Target="externalLinks/externalLink20.xml"/><Relationship Id="rId48" Type="http://schemas.openxmlformats.org/officeDocument/2006/relationships/externalLink" Target="externalLinks/externalLink25.xml"/><Relationship Id="rId56" Type="http://schemas.openxmlformats.org/officeDocument/2006/relationships/externalLink" Target="externalLinks/externalLink33.xml"/><Relationship Id="rId64" Type="http://schemas.openxmlformats.org/officeDocument/2006/relationships/externalLink" Target="externalLinks/externalLink41.xml"/><Relationship Id="rId69" Type="http://schemas.openxmlformats.org/officeDocument/2006/relationships/externalLink" Target="externalLinks/externalLink46.xml"/><Relationship Id="rId8" Type="http://schemas.openxmlformats.org/officeDocument/2006/relationships/worksheet" Target="worksheets/sheet8.xml"/><Relationship Id="rId51" Type="http://schemas.openxmlformats.org/officeDocument/2006/relationships/externalLink" Target="externalLinks/externalLink28.xml"/><Relationship Id="rId72"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33" Type="http://schemas.openxmlformats.org/officeDocument/2006/relationships/externalLink" Target="externalLinks/externalLink10.xml"/><Relationship Id="rId38" Type="http://schemas.openxmlformats.org/officeDocument/2006/relationships/externalLink" Target="externalLinks/externalLink15.xml"/><Relationship Id="rId46" Type="http://schemas.openxmlformats.org/officeDocument/2006/relationships/externalLink" Target="externalLinks/externalLink23.xml"/><Relationship Id="rId59" Type="http://schemas.openxmlformats.org/officeDocument/2006/relationships/externalLink" Target="externalLinks/externalLink36.xml"/><Relationship Id="rId67" Type="http://schemas.openxmlformats.org/officeDocument/2006/relationships/externalLink" Target="externalLinks/externalLink44.xml"/><Relationship Id="rId20" Type="http://schemas.openxmlformats.org/officeDocument/2006/relationships/worksheet" Target="worksheets/sheet20.xml"/><Relationship Id="rId41" Type="http://schemas.openxmlformats.org/officeDocument/2006/relationships/externalLink" Target="externalLinks/externalLink18.xml"/><Relationship Id="rId54" Type="http://schemas.openxmlformats.org/officeDocument/2006/relationships/externalLink" Target="externalLinks/externalLink31.xml"/><Relationship Id="rId62" Type="http://schemas.openxmlformats.org/officeDocument/2006/relationships/externalLink" Target="externalLinks/externalLink39.xml"/><Relationship Id="rId70" Type="http://schemas.openxmlformats.org/officeDocument/2006/relationships/externalLink" Target="externalLinks/externalLink47.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5.xml"/><Relationship Id="rId36" Type="http://schemas.openxmlformats.org/officeDocument/2006/relationships/externalLink" Target="externalLinks/externalLink13.xml"/><Relationship Id="rId49" Type="http://schemas.openxmlformats.org/officeDocument/2006/relationships/externalLink" Target="externalLinks/externalLink26.xml"/><Relationship Id="rId57" Type="http://schemas.openxmlformats.org/officeDocument/2006/relationships/externalLink" Target="externalLinks/externalLink34.xml"/><Relationship Id="rId10" Type="http://schemas.openxmlformats.org/officeDocument/2006/relationships/worksheet" Target="worksheets/sheet10.xml"/><Relationship Id="rId31" Type="http://schemas.openxmlformats.org/officeDocument/2006/relationships/externalLink" Target="externalLinks/externalLink8.xml"/><Relationship Id="rId44" Type="http://schemas.openxmlformats.org/officeDocument/2006/relationships/externalLink" Target="externalLinks/externalLink21.xml"/><Relationship Id="rId52" Type="http://schemas.openxmlformats.org/officeDocument/2006/relationships/externalLink" Target="externalLinks/externalLink29.xml"/><Relationship Id="rId60" Type="http://schemas.openxmlformats.org/officeDocument/2006/relationships/externalLink" Target="externalLinks/externalLink37.xml"/><Relationship Id="rId65" Type="http://schemas.openxmlformats.org/officeDocument/2006/relationships/externalLink" Target="externalLinks/externalLink42.xml"/><Relationship Id="rId73"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externalLink" Target="externalLinks/externalLink16.xml"/><Relationship Id="rId34" Type="http://schemas.openxmlformats.org/officeDocument/2006/relationships/externalLink" Target="externalLinks/externalLink11.xml"/><Relationship Id="rId50" Type="http://schemas.openxmlformats.org/officeDocument/2006/relationships/externalLink" Target="externalLinks/externalLink27.xml"/><Relationship Id="rId55" Type="http://schemas.openxmlformats.org/officeDocument/2006/relationships/externalLink" Target="externalLinks/externalLink32.xml"/><Relationship Id="rId7" Type="http://schemas.openxmlformats.org/officeDocument/2006/relationships/worksheet" Target="worksheets/sheet7.xml"/><Relationship Id="rId71"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eja\e\DATA\DATA4\DATA\ANNUAL\0203\DATA4\DATA\MONTHLY\0102\JAN\Sep\GRAPH.XLW"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10.10.10.202\corporateoffice\SAO's%20MEETING\work%20orders.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Guest\c\surplus23feb2k1\Y200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Jagannadh\c\AP-ISHWAR\AP%20Phase%202\Load%20Forecast-ph2\2K-Dec%20Load%20Forecast\Suport%20Files\EV%20Database%20New%20GDP.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d_distr\SHARE\Licensee%20Formats%20Revenue.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D:\Documents%20and%20Settings\Administrator\Desktop\tds0607-2&amp;3qtr\Form%2026%20605.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Jao-rac2\LAKPATHI\JAO-RAC2\Tariff%20Order%202004-05\TARIFF_II.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10.10.10.202\corporateoffice\MYLPS\LPS\Distribution\DistInvest.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10.100.186\e\ENERGY%20AUDIT\kishore\Ranga%20Reddy%20Circle%20Daily%20DATA(18-7-0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Snclavalin\c\1-Apseb\ST-Studies\2002\400kV-Evac\Data\2002-400kVDAT.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10.10.10.202\corporateoffice\Documents%20and%20Settings\APSPDCL\My%20Documents\LF%20&amp;%20Resource%20Plan-APERC\APTransco%20Meeting%2009-06-08\Dist-ivestments\Dist-Ivst-Planning-202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eja\e\DATA\DATA4\DATA\ANNUAL\0203\data\DATA4\DATA\Generation\AFIVE\YEARLY\GEN,PLF&amp;FACTOR\Performance%20Section%20B\Performance%20of%20MPSEB%20Station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50.12\d$\2005-06\mar%2006\re\Statements%202004-05\PMGY%20District%20break-up.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12\c\Sep2900LC\SSPfix\NewO&amp;M\T&amp;g\Tab2\Lcbp2.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D:\DOCUME~1\USER\LOCALS~1\Temp\Temporary%20Directory%201%20for%20itr6_2008_09_R1d.zip\ITR5_G6_formul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DOCUME~1\USER\LOCALS~1\Temp\Temporary%20Directory%201%20for%20itr6_2008_09_R1d.zip\integrateitr6\VersionI_CD_Z5_ADVANCED.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Hydfs3001\VOL1\Regulatory\ARR_2003\Apspdcl1911.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DOCUME~1\USER\LOCALS~1\Temp\Temporary%20Directory%201%20for%20itr6_2008_09_R1d.zip\itr6_newu7.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Node2\c\1STAT\PDS\pds%202001-02\sections%202001-02\pd6%2001-02.xls" TargetMode="External"/></Relationships>
</file>

<file path=xl/externalLinks/_rels/externalLink27.xml.rels><?xml version="1.0" encoding="UTF-8" standalone="yes"?>
<Relationships xmlns="http://schemas.openxmlformats.org/package/2006/relationships"><Relationship Id="rId3" Type="http://schemas.openxmlformats.org/officeDocument/2006/relationships/externalLinkPath" Target="https://kpmgindia365-my.sharepoint.com/personal/arunmajhi1_kpmg_com/Documents/0.%20My%20KPMG%20Projects/35.%20Telanga%20Power%20Utilities/ARR%20Filing/@Final%20Models_Writeup_Affidavit_RSB/Employee%20cost%20before%20and%20after.xlsx" TargetMode="External"/><Relationship Id="rId2" Type="http://schemas.microsoft.com/office/2019/04/relationships/externalLinkLongPath" Target="Employee%20cost%20before%20and%20after.xlsx?9D14E21C" TargetMode="External"/><Relationship Id="rId1" Type="http://schemas.openxmlformats.org/officeDocument/2006/relationships/externalLinkPath" Target="file:///\\9D14E21C\Employee%20cost%20before%20and%20after.xlsx" TargetMode="External"/></Relationships>
</file>

<file path=xl/externalLinks/_rels/externalLink28.xml.rels><?xml version="1.0" encoding="UTF-8" standalone="yes"?>
<Relationships xmlns="http://schemas.openxmlformats.org/package/2006/relationships"><Relationship Id="rId3" Type="http://schemas.openxmlformats.org/officeDocument/2006/relationships/externalLinkPath" Target="https://kpmgindia365-my.sharepoint.com/personal/arunmajhi1_kpmg_com/Documents/0.%20My%20KPMG%20Projects/35.%20Telanga%20Power%20Utilities/ARR%20Filing/@Final%20Models_Writeup_Affidavit_RSB/SPDCL-Distribution-MYT%20formats%205th%20CP-VBR_M.xlsx" TargetMode="External"/><Relationship Id="rId2" Type="http://schemas.microsoft.com/office/2019/04/relationships/externalLinkLongPath" Target="SPDCL-Distribution-MYT%20formats%205th%20CP-VBR_M.xlsx?9D14E21C" TargetMode="External"/><Relationship Id="rId1" Type="http://schemas.openxmlformats.org/officeDocument/2006/relationships/externalLinkPath" Target="file:///\\9D14E21C\SPDCL-Distribution-MYT%20formats%205th%20CP-VBR_M.xlsx" TargetMode="External"/></Relationships>
</file>

<file path=xl/externalLinks/_rels/externalLink29.xml.rels><?xml version="1.0" encoding="UTF-8" standalone="yes"?>
<Relationships xmlns="http://schemas.openxmlformats.org/package/2006/relationships"><Relationship Id="rId3" Type="http://schemas.openxmlformats.org/officeDocument/2006/relationships/externalLinkPath" Target="https://kpmgindia365-my.sharepoint.com/personal/arunmajhi1_kpmg_com/Documents/0.%20My%20KPMG%20Projects/35.%20Telanga%20Power%20Utilities/ARR%20Filing/@Final%20Models_Writeup_Affidavit_RSB/TSNPDCL%20O&amp;M%20Workbook%2018.01.23%20(1).xlsx" TargetMode="External"/><Relationship Id="rId2" Type="http://schemas.microsoft.com/office/2019/04/relationships/externalLinkLongPath" Target="TSNPDCL%20O&amp;M%20Workbook%2018.01.23%20(1).xlsx?9D14E21C" TargetMode="External"/><Relationship Id="rId1" Type="http://schemas.openxmlformats.org/officeDocument/2006/relationships/externalLinkPath" Target="file:///\\9D14E21C\TSNPDCL%20O&amp;M%20Workbook%2018.01.23%2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mc\c\My%20Documents\SpecialREPORT-MAY2002.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D:\21%20ARR%202024-25\3%20NPDCL%20DB%20ARR%205TH%20CP%20WORKING\4TH%20DB%20ARR%20Working%20_2019-20\DSB%20O&amp;M%20Srepal\TSNPDCL%20Sales%20Data%202011-18%20_10102018.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M:\TSResource%20Plan%204%20th%20Control%20period\Latest%20Files%2019%20Nov%202018\Sales\TSNPDCL\TSNPDCL%20projections%20sales_V15.xlsx"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D:\Sripal\Distribution%20Supply%20Bussiness\4th%20control%20period\Accounts%20infromation\Item%20wise%20expenditure%20for%20all%20Years.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Users/kkrishna013/Documents/1.%20TS%20Discoms%20Project/8.%20Distribution%20MYT/Data%20received/SPDCL/FSV%202017-18.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Users/kkrishna013/Documents/1.%20TS%20Discoms%20Project/8.%20Distribution%20MYT/Data%20received/SPDCL/FSV%202018-19.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Users/kkrishna013/Downloads/SP%20Annexures%20for%20RP%2021.06.23%20DA.xlsx"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Users/kkrishna013/Documents/1.%20TS%20Discoms%20Project/1.%20ARR%20Filing/FY%2023-24/1.%20Final%20Docs/SP/RSF%20for%20ARR23-24%20Final_TSSPDCL.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Users/kkrishna013/Downloads/SS%20&amp;%20Lines%2017-23.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D:\Sripal\Distribution%20Supply%20Bussiness\4th%20control%20period\Technical%20data\NW%20DETAILS.xlsx"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Work\TSSPDCL\Distribution%20MYT%20-%20ARR\MD%20&amp;%20MAX%20CONSUMN.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10.10.202\corporateoffice\SAO%20REVENUE\SAOs%20Meeting%2027.06.2009\Workings\July-08\kok5%2031.07.08.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Users/kkrishna013/Documents/1.%20TS%20Discoms%20Project/8.%20Distribution%20MYT/Data%20received/SPDCL/network_capex%20model_sp/DTR%20Working.xlsx"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M:\TSResource%20Plan%204%20th%20Control%20period\Latest%20Files%2018%20Sept%202018\Capex%2007092018\NPDCL\29102018\TSNPDCL%20Capex_Model%20without%20dtr%20v8.xlsx"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D:\Users\lavanyatottala\Documents\TS\Assign_5_ResourcePlan\Latest%20Files%2021092018\WriteUp\NPDCL\TSNPDCL%20scs%20&amp;%20load%20work%20sheet%2013.10.2018.xlsx"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D:\JAO-RAC\4_Stats\1%20Balance%20Sheet%20Related\NPDCL%20Balance%20Sheet%202018-19.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Users/kkrishna013/Documents/1.%20TS%20Discoms%20Project/8.%20Distribution%20MYT/Data%20received/SPDCL/FSV%202020-21.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Users/kkrishna013/Documents/1.%20TS%20Discoms%20Project/8.%20Distribution%20MYT/Data%20received/SPDCL/FSV%202021-22.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Users/kkrishna013/Documents/1.%20TS%20Discoms%20Project/8.%20Distribution%20MYT/Data%20received/SPDCL/FSV%202022-23.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Users/kkrishna013/Documents/1.%20TS%20Discoms%20Project/8.%20Distribution%20MYT/GFA%20&amp;%20Depreciation/SPDCL/SPDCL-Distribution-MYT%20formats%205th%20CP-VBR.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dmin\e\copy%20old_data\CE-RAC\ARR%202004-05\Final%20model%20of%20all%20companies%20from%20KPMG\FINAL%20MODEL%2004-05\PP.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ode2\c\1STAT\PDS\pds%202001-02\sections%202001-02\Graph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Users\mohammeds1\AppData\Local\Microsoft\Windows\Temporary%20Internet%20Files\Content.Outlook\6F0X5Y2X\2003-04\nov03\4year%20comparision-TO-hari121103.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Wipro-f81bee1cd\techfiles08-09\Technical%20MAIN\OTHERS\MISC\booklet\Estimates\Tatkal%20format.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Users\mohammeds1\AppData\Local\Microsoft\Windows\Temporary%20Internet%20Files\Content.Outlook\6F0X5Y2X\PROGRESS%202003-04\March%202003\Cat%20prog%20March%202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LDAILY"/>
      <sheetName val="MPCSSD"/>
      <sheetName val="DTHG"/>
      <sheetName val="Chart1"/>
      <sheetName val="DLC"/>
      <sheetName val="Stationwise Thermal &amp; Hydel Gen"/>
      <sheetName val="Executive Summary -Thermal"/>
      <sheetName val="TWELVE"/>
      <sheetName val="Salient1"/>
      <sheetName val="agl-pump-sets"/>
      <sheetName val="EG"/>
      <sheetName val="pump-sets(AI)"/>
      <sheetName val="installes-capacity"/>
      <sheetName val="per-capita"/>
      <sheetName val="towns&amp;villages"/>
      <sheetName val="overall"/>
      <sheetName val="1"/>
      <sheetName val="R_Abstract"/>
      <sheetName val="A2-02-03"/>
      <sheetName val="Sheet2"/>
      <sheetName val="ATC Loss Red"/>
      <sheetName val="04REL"/>
      <sheetName val="Cat_Ser_load"/>
      <sheetName val="ser released caste wise"/>
      <sheetName val="Sec-5a"/>
      <sheetName val="Sec-1a"/>
      <sheetName val="Sec-8d"/>
      <sheetName val="Sec-3a"/>
      <sheetName val="Sec-1b"/>
      <sheetName val="Sec-1c"/>
      <sheetName val="Sec-8c"/>
      <sheetName val="Sheet1"/>
      <sheetName val="A 3.7"/>
      <sheetName val="BREAKUP OF OIL"/>
      <sheetName val="STN WISE EMR"/>
      <sheetName val="data"/>
      <sheetName val="Inputs"/>
      <sheetName val="C.S.GENERATION"/>
      <sheetName val="MAY-18"/>
      <sheetName val="R.Hrs. Since Comm"/>
      <sheetName val="Part A General"/>
      <sheetName val="Stationwise_Thermal_&amp;_Hydel_Gen"/>
      <sheetName val="Executive_Summary_-Thermal"/>
      <sheetName val="ATC_Loss_Red"/>
      <sheetName val="ser_released_caste_wise"/>
      <sheetName val="A_3_7"/>
      <sheetName val="BREAKUP_OF_OIL"/>
      <sheetName val="STN_WISE_EMR"/>
      <sheetName val="C_S_GENERATION"/>
      <sheetName val="Part_A_General"/>
      <sheetName val="R_Hrs__Since_Comm"/>
      <sheetName val="Executive_Summary_-Thermal1"/>
      <sheetName val="MO_EY"/>
      <sheetName val="MO_CY"/>
      <sheetName val="Stationwise_Thermal_&amp;_Hydel_Ge1"/>
      <sheetName val="Addl_402"/>
      <sheetName val="cap_all"/>
      <sheetName val="all"/>
      <sheetName val="Challan"/>
      <sheetName val="cover1"/>
      <sheetName val="General"/>
      <sheetName val="Discom_Details"/>
      <sheetName val="dpc_cost"/>
      <sheetName val="RevenueInput"/>
      <sheetName val="PART_C"/>
      <sheetName val="SUMMERY"/>
      <sheetName val="BillingEffi"/>
      <sheetName val="CATAGEORY"/>
      <sheetName val="A_3_71"/>
      <sheetName val="BREAKUP_OF_OIL1"/>
      <sheetName val="STN_WISE_EMR1"/>
      <sheetName val="ATC_Loss_Red1"/>
      <sheetName val="ser_released_caste_wise1"/>
      <sheetName val="A_3_72"/>
      <sheetName val="Stationwise_Thermal_&amp;_Hydel_Ge2"/>
      <sheetName val="Executive_Summary_-Thermal2"/>
      <sheetName val="BREAKUP_OF_OIL2"/>
      <sheetName val="STN_WISE_EMR2"/>
      <sheetName val="ATC_Loss_Red2"/>
      <sheetName val="ser_released_caste_wise2"/>
      <sheetName val="Global model 28th Feb.xls"/>
      <sheetName val="Sheet4"/>
      <sheetName val="#REF"/>
      <sheetName val="ESS -Status"/>
      <sheetName val="Malegaon"/>
      <sheetName val="Nandurbar"/>
      <sheetName val="Kalyan"/>
      <sheetName val="MO EY"/>
      <sheetName val="MO CY"/>
      <sheetName val="K"/>
      <sheetName val="cat-load"/>
      <sheetName val="Cat-SER"/>
      <sheetName val="rural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pital"/>
      <sheetName val="O&amp;M"/>
      <sheetName val="DCW"/>
      <sheetName val="Burnt Meters"/>
      <sheetName val="Other"/>
      <sheetName val="Sheet1"/>
      <sheetName val="Salient1"/>
      <sheetName val="04REL"/>
      <sheetName val="SUMMERY"/>
      <sheetName val="data"/>
      <sheetName val="% of Elect"/>
      <sheetName val="Dom"/>
      <sheetName val="C.S.GENERATION"/>
      <sheetName val="A2-02-03"/>
      <sheetName val="all"/>
      <sheetName val="Challan"/>
      <sheetName val="Addl.40"/>
      <sheetName val="cap all"/>
      <sheetName val="ATP"/>
      <sheetName val="Burnt_Meters"/>
      <sheetName val="%_of_Elect"/>
      <sheetName val="C_S_GENERATION"/>
      <sheetName val="Addl_40"/>
      <sheetName val="agl-pump-sets"/>
      <sheetName val="EG"/>
      <sheetName val="pump-sets(AI)"/>
      <sheetName val="installes-capacity"/>
      <sheetName val="per-capita"/>
      <sheetName val="towns&amp;villages"/>
      <sheetName val="Work_sheet"/>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ata"/>
      <sheetName val="MeritOrder"/>
      <sheetName val="Monthsur"/>
    </sheetNames>
    <sheetDataSet>
      <sheetData sheetId="0" refreshError="1"/>
      <sheetData sheetId="1" refreshError="1"/>
      <sheetData sheetId="2" refreshError="1">
        <row r="214">
          <cell r="C214" t="str">
            <v>Name of The Unit</v>
          </cell>
        </row>
        <row r="255">
          <cell r="C255" t="str">
            <v>Name of The Unit</v>
          </cell>
          <cell r="D255" t="str">
            <v>Type of the Fuel</v>
          </cell>
          <cell r="E255" t="str">
            <v>Capacity MW</v>
          </cell>
          <cell r="F255" t="str">
            <v>Capacity factor %</v>
          </cell>
          <cell r="G255" t="str">
            <v>Energy Produced  (GWH)</v>
          </cell>
          <cell r="H255" t="str">
            <v>Energy Undespatched (GWH)</v>
          </cell>
        </row>
        <row r="256">
          <cell r="C256" t="str">
            <v>Month</v>
          </cell>
          <cell r="D256" t="str">
            <v>September</v>
          </cell>
        </row>
        <row r="257">
          <cell r="C257" t="str">
            <v>Vijjeswaram -I</v>
          </cell>
          <cell r="D257">
            <v>87</v>
          </cell>
          <cell r="E257">
            <v>48.5</v>
          </cell>
          <cell r="F257">
            <v>87.3</v>
          </cell>
          <cell r="G257">
            <v>30.48</v>
          </cell>
          <cell r="H257">
            <v>0</v>
          </cell>
        </row>
        <row r="258">
          <cell r="C258" t="str">
            <v>Vijjeswaram -II</v>
          </cell>
          <cell r="D258">
            <v>87</v>
          </cell>
          <cell r="E258">
            <v>166.8</v>
          </cell>
          <cell r="F258">
            <v>87.3</v>
          </cell>
          <cell r="G258">
            <v>104.84</v>
          </cell>
          <cell r="H258">
            <v>0</v>
          </cell>
        </row>
        <row r="259">
          <cell r="C259" t="str">
            <v>Jegurupadu</v>
          </cell>
          <cell r="D259">
            <v>87</v>
          </cell>
          <cell r="E259">
            <v>209.39999999999998</v>
          </cell>
          <cell r="F259">
            <v>87.3</v>
          </cell>
          <cell r="G259">
            <v>131.64000000000001</v>
          </cell>
          <cell r="H259">
            <v>0</v>
          </cell>
        </row>
        <row r="260">
          <cell r="C260" t="str">
            <v>Spectrum</v>
          </cell>
          <cell r="D260">
            <v>87</v>
          </cell>
          <cell r="E260">
            <v>201</v>
          </cell>
          <cell r="F260">
            <v>87.3</v>
          </cell>
          <cell r="G260">
            <v>126.27000000000001</v>
          </cell>
          <cell r="H260">
            <v>0</v>
          </cell>
        </row>
        <row r="261">
          <cell r="C261" t="str">
            <v>Kondapalli</v>
          </cell>
          <cell r="D261">
            <v>87</v>
          </cell>
          <cell r="E261">
            <v>339.6</v>
          </cell>
          <cell r="F261">
            <v>87.3</v>
          </cell>
          <cell r="G261">
            <v>213.32</v>
          </cell>
          <cell r="H261">
            <v>0</v>
          </cell>
        </row>
        <row r="262">
          <cell r="C262" t="str">
            <v>Combined Cycle-1</v>
          </cell>
          <cell r="D262">
            <v>87</v>
          </cell>
          <cell r="E262">
            <v>213.4</v>
          </cell>
          <cell r="F262">
            <v>87.3</v>
          </cell>
          <cell r="G262">
            <v>134.09</v>
          </cell>
          <cell r="H262">
            <v>0</v>
          </cell>
        </row>
        <row r="263">
          <cell r="C263" t="str">
            <v>Simhadri</v>
          </cell>
          <cell r="D263">
            <v>90</v>
          </cell>
          <cell r="E263">
            <v>0</v>
          </cell>
          <cell r="F263" t="e">
            <v>#DIV/0!</v>
          </cell>
          <cell r="G263">
            <v>0</v>
          </cell>
          <cell r="H263">
            <v>0</v>
          </cell>
        </row>
        <row r="264">
          <cell r="C264" t="str">
            <v>MAPP</v>
          </cell>
          <cell r="D264">
            <v>90</v>
          </cell>
          <cell r="E264">
            <v>28</v>
          </cell>
          <cell r="F264">
            <v>81</v>
          </cell>
          <cell r="G264">
            <v>16.329999999999998</v>
          </cell>
          <cell r="H264">
            <v>6.0481481481495791E-3</v>
          </cell>
        </row>
        <row r="265">
          <cell r="C265" t="str">
            <v>Vijayawada</v>
          </cell>
          <cell r="D265">
            <v>94.76</v>
          </cell>
          <cell r="E265">
            <v>1153.8</v>
          </cell>
          <cell r="F265">
            <v>96.133333333333326</v>
          </cell>
          <cell r="G265">
            <v>798.55000000000007</v>
          </cell>
          <cell r="H265">
            <v>0</v>
          </cell>
        </row>
        <row r="266">
          <cell r="C266" t="str">
            <v>Eastren region</v>
          </cell>
          <cell r="D266">
            <v>85</v>
          </cell>
          <cell r="E266">
            <v>400</v>
          </cell>
          <cell r="F266">
            <v>85</v>
          </cell>
          <cell r="G266">
            <v>244.84</v>
          </cell>
          <cell r="H266">
            <v>2.4484000000057904E-2</v>
          </cell>
        </row>
        <row r="267">
          <cell r="C267" t="str">
            <v>Nyveli Lignite</v>
          </cell>
          <cell r="D267">
            <v>96</v>
          </cell>
          <cell r="E267">
            <v>277</v>
          </cell>
          <cell r="F267">
            <v>82.7</v>
          </cell>
          <cell r="G267">
            <v>164.91</v>
          </cell>
          <cell r="H267">
            <v>0</v>
          </cell>
        </row>
        <row r="268">
          <cell r="C268" t="str">
            <v>Kothagudem -D</v>
          </cell>
          <cell r="D268">
            <v>85</v>
          </cell>
          <cell r="E268">
            <v>457.6</v>
          </cell>
          <cell r="F268">
            <v>89.1</v>
          </cell>
          <cell r="G268">
            <v>293.59000000000003</v>
          </cell>
          <cell r="H268">
            <v>0</v>
          </cell>
        </row>
        <row r="269">
          <cell r="C269" t="str">
            <v>Ramagundam-B</v>
          </cell>
          <cell r="D269">
            <v>85</v>
          </cell>
          <cell r="E269">
            <v>56.8</v>
          </cell>
          <cell r="F269">
            <v>90.1</v>
          </cell>
          <cell r="G269">
            <v>36.81</v>
          </cell>
          <cell r="H269">
            <v>0</v>
          </cell>
        </row>
        <row r="270">
          <cell r="C270" t="str">
            <v xml:space="preserve">NTPC </v>
          </cell>
          <cell r="D270">
            <v>80</v>
          </cell>
          <cell r="E270">
            <v>300</v>
          </cell>
          <cell r="F270">
            <v>50.8</v>
          </cell>
          <cell r="G270">
            <v>109.8</v>
          </cell>
          <cell r="H270">
            <v>41.882503937007854</v>
          </cell>
        </row>
        <row r="271">
          <cell r="C271" t="str">
            <v xml:space="preserve">NTPC </v>
          </cell>
          <cell r="D271">
            <v>80</v>
          </cell>
          <cell r="E271">
            <v>280</v>
          </cell>
          <cell r="F271">
            <v>20.2</v>
          </cell>
          <cell r="G271">
            <v>40.64</v>
          </cell>
          <cell r="H271">
            <v>100.54845676567653</v>
          </cell>
        </row>
        <row r="272">
          <cell r="C272" t="str">
            <v>Kothagudem-A</v>
          </cell>
          <cell r="D272">
            <v>80</v>
          </cell>
          <cell r="E272">
            <v>162.89999999999998</v>
          </cell>
          <cell r="F272">
            <v>8.6</v>
          </cell>
          <cell r="G272">
            <v>10.129999999999999</v>
          </cell>
          <cell r="H272">
            <v>84.102558139534878</v>
          </cell>
        </row>
        <row r="273">
          <cell r="C273" t="str">
            <v>Kothagudem-C</v>
          </cell>
          <cell r="D273">
            <v>90</v>
          </cell>
          <cell r="E273">
            <v>195</v>
          </cell>
          <cell r="F273">
            <v>4.5999999999999996</v>
          </cell>
          <cell r="G273">
            <v>6.49</v>
          </cell>
          <cell r="H273">
            <v>120.48826086956522</v>
          </cell>
        </row>
        <row r="274">
          <cell r="C274" t="str">
            <v>Kothagudem-B</v>
          </cell>
          <cell r="D274">
            <v>86.4</v>
          </cell>
          <cell r="E274">
            <v>193</v>
          </cell>
          <cell r="F274">
            <v>2.2999999999999998</v>
          </cell>
          <cell r="G274">
            <v>3.2199999999999998</v>
          </cell>
          <cell r="H274">
            <v>117.74000000000002</v>
          </cell>
        </row>
        <row r="275">
          <cell r="C275" t="str">
            <v>Rayalaseema</v>
          </cell>
          <cell r="D275">
            <v>90</v>
          </cell>
          <cell r="E275">
            <v>374.6</v>
          </cell>
          <cell r="F275">
            <v>0.75</v>
          </cell>
          <cell r="G275">
            <v>2.1</v>
          </cell>
          <cell r="H275">
            <v>249.9</v>
          </cell>
        </row>
        <row r="276">
          <cell r="C276" t="str">
            <v>Nellore</v>
          </cell>
          <cell r="D276">
            <v>40</v>
          </cell>
          <cell r="E276">
            <v>0</v>
          </cell>
          <cell r="F276" t="e">
            <v>#DIV/0!</v>
          </cell>
          <cell r="G276">
            <v>0</v>
          </cell>
          <cell r="H276">
            <v>0</v>
          </cell>
        </row>
        <row r="277">
          <cell r="C277" t="str">
            <v>PumpedGeneration</v>
          </cell>
          <cell r="D277">
            <v>0</v>
          </cell>
          <cell r="E277">
            <v>0</v>
          </cell>
          <cell r="F277" t="e">
            <v>#DIV/0!</v>
          </cell>
          <cell r="G277">
            <v>0</v>
          </cell>
          <cell r="H277">
            <v>0</v>
          </cell>
        </row>
        <row r="278">
          <cell r="C278" t="str">
            <v>Pumped Energy</v>
          </cell>
          <cell r="D278">
            <v>0</v>
          </cell>
          <cell r="E278">
            <v>0</v>
          </cell>
          <cell r="F278" t="e">
            <v>#DIV/0!</v>
          </cell>
          <cell r="G278">
            <v>0</v>
          </cell>
          <cell r="H278">
            <v>0</v>
          </cell>
        </row>
        <row r="279">
          <cell r="C279" t="str">
            <v xml:space="preserve">Vizag </v>
          </cell>
          <cell r="D279">
            <v>43</v>
          </cell>
          <cell r="E279">
            <v>205.60000000000002</v>
          </cell>
          <cell r="F279">
            <v>41.542857142857144</v>
          </cell>
          <cell r="G279">
            <v>63.620000000000005</v>
          </cell>
          <cell r="H279">
            <v>2.2315130674002717</v>
          </cell>
        </row>
        <row r="280">
          <cell r="C280" t="str">
            <v>Coal</v>
          </cell>
          <cell r="D280">
            <v>43</v>
          </cell>
          <cell r="E280">
            <v>206.70000000000002</v>
          </cell>
          <cell r="F280">
            <v>40.635294117647064</v>
          </cell>
          <cell r="G280">
            <v>61.459999999999987</v>
          </cell>
          <cell r="H280">
            <v>3.576566299942094</v>
          </cell>
        </row>
        <row r="281">
          <cell r="C281" t="str">
            <v>Diesel</v>
          </cell>
          <cell r="D281">
            <v>43</v>
          </cell>
          <cell r="E281">
            <v>553.8999999999993</v>
          </cell>
          <cell r="F281">
            <v>1.5909090909090907E-2</v>
          </cell>
          <cell r="G281">
            <v>0.14000000000000001</v>
          </cell>
          <cell r="H281">
            <v>378.2600000000001</v>
          </cell>
        </row>
        <row r="282">
          <cell r="C282" t="str">
            <v>Gas</v>
          </cell>
          <cell r="D282">
            <v>43</v>
          </cell>
          <cell r="E282">
            <v>99</v>
          </cell>
          <cell r="F282">
            <v>2.1750000000000003</v>
          </cell>
          <cell r="G282">
            <v>1.73</v>
          </cell>
          <cell r="H282">
            <v>32.47229885057471</v>
          </cell>
        </row>
        <row r="283">
          <cell r="C283" t="str">
            <v>Residue</v>
          </cell>
          <cell r="D283">
            <v>43</v>
          </cell>
          <cell r="E283">
            <v>53.5</v>
          </cell>
          <cell r="F283">
            <v>0.7</v>
          </cell>
          <cell r="G283">
            <v>0.27</v>
          </cell>
          <cell r="H283">
            <v>16.315714285714289</v>
          </cell>
        </row>
        <row r="284">
          <cell r="C284" t="str">
            <v>Kaiga</v>
          </cell>
          <cell r="D284">
            <v>35</v>
          </cell>
          <cell r="E284">
            <v>115</v>
          </cell>
          <cell r="F284">
            <v>0.2</v>
          </cell>
          <cell r="G284">
            <v>0.17</v>
          </cell>
          <cell r="H284">
            <v>29.582975000000001</v>
          </cell>
        </row>
        <row r="285">
          <cell r="C285" t="e">
            <v>#N/A</v>
          </cell>
          <cell r="D285" t="e">
            <v>#N/A</v>
          </cell>
          <cell r="E285">
            <v>0</v>
          </cell>
          <cell r="F285">
            <v>0</v>
          </cell>
          <cell r="G285">
            <v>0</v>
          </cell>
          <cell r="H285">
            <v>0</v>
          </cell>
        </row>
        <row r="286">
          <cell r="C286" t="e">
            <v>#N/A</v>
          </cell>
          <cell r="D286" t="e">
            <v>#N/A</v>
          </cell>
          <cell r="E286">
            <v>0</v>
          </cell>
          <cell r="F286">
            <v>0</v>
          </cell>
          <cell r="G286">
            <v>0</v>
          </cell>
          <cell r="H286">
            <v>0</v>
          </cell>
        </row>
        <row r="287">
          <cell r="C287" t="e">
            <v>#N/A</v>
          </cell>
          <cell r="D287" t="e">
            <v>#N/A</v>
          </cell>
          <cell r="E287">
            <v>0</v>
          </cell>
          <cell r="F287">
            <v>0</v>
          </cell>
          <cell r="G287">
            <v>0</v>
          </cell>
          <cell r="H287">
            <v>0</v>
          </cell>
        </row>
        <row r="288">
          <cell r="C288" t="e">
            <v>#N/A</v>
          </cell>
          <cell r="D288" t="e">
            <v>#N/A</v>
          </cell>
          <cell r="E288">
            <v>0</v>
          </cell>
          <cell r="F288">
            <v>0</v>
          </cell>
          <cell r="G288">
            <v>0</v>
          </cell>
          <cell r="H288">
            <v>0</v>
          </cell>
        </row>
        <row r="289">
          <cell r="C289" t="e">
            <v>#N/A</v>
          </cell>
          <cell r="D289" t="e">
            <v>#N/A</v>
          </cell>
          <cell r="E289">
            <v>0</v>
          </cell>
          <cell r="F289">
            <v>0</v>
          </cell>
          <cell r="G289">
            <v>0</v>
          </cell>
          <cell r="H289">
            <v>0</v>
          </cell>
        </row>
        <row r="290">
          <cell r="C290" t="e">
            <v>#N/A</v>
          </cell>
          <cell r="D290" t="e">
            <v>#N/A</v>
          </cell>
          <cell r="E290">
            <v>0</v>
          </cell>
          <cell r="F290">
            <v>0</v>
          </cell>
          <cell r="G290">
            <v>0</v>
          </cell>
          <cell r="H290">
            <v>0</v>
          </cell>
        </row>
        <row r="291">
          <cell r="C291" t="e">
            <v>#N/A</v>
          </cell>
          <cell r="D291" t="e">
            <v>#N/A</v>
          </cell>
          <cell r="E291">
            <v>0</v>
          </cell>
          <cell r="F291">
            <v>0</v>
          </cell>
          <cell r="G291">
            <v>0</v>
          </cell>
          <cell r="H291">
            <v>0</v>
          </cell>
        </row>
        <row r="292">
          <cell r="C292" t="e">
            <v>#N/A</v>
          </cell>
          <cell r="D292" t="e">
            <v>#N/A</v>
          </cell>
          <cell r="E292">
            <v>0</v>
          </cell>
          <cell r="F292">
            <v>0</v>
          </cell>
          <cell r="G292">
            <v>0</v>
          </cell>
          <cell r="H292">
            <v>0</v>
          </cell>
        </row>
        <row r="293">
          <cell r="C293" t="e">
            <v>#N/A</v>
          </cell>
          <cell r="D293" t="e">
            <v>#N/A</v>
          </cell>
          <cell r="E293">
            <v>0</v>
          </cell>
          <cell r="F293">
            <v>0</v>
          </cell>
          <cell r="G293">
            <v>0</v>
          </cell>
          <cell r="H293">
            <v>0</v>
          </cell>
        </row>
        <row r="294">
          <cell r="C294" t="e">
            <v>#N/A</v>
          </cell>
          <cell r="D294" t="e">
            <v>#N/A</v>
          </cell>
          <cell r="E294">
            <v>0</v>
          </cell>
          <cell r="F294">
            <v>0</v>
          </cell>
          <cell r="G294">
            <v>0</v>
          </cell>
          <cell r="H294">
            <v>0</v>
          </cell>
        </row>
        <row r="295">
          <cell r="C295" t="e">
            <v>#N/A</v>
          </cell>
          <cell r="D295" t="e">
            <v>#N/A</v>
          </cell>
          <cell r="E295">
            <v>0</v>
          </cell>
          <cell r="F295">
            <v>0</v>
          </cell>
          <cell r="G295">
            <v>0</v>
          </cell>
          <cell r="H295">
            <v>0</v>
          </cell>
        </row>
        <row r="296">
          <cell r="C296" t="str">
            <v>Name of The Unit</v>
          </cell>
          <cell r="D296" t="str">
            <v>Type of the Fuel</v>
          </cell>
          <cell r="E296" t="str">
            <v>Capacity MW</v>
          </cell>
          <cell r="F296" t="str">
            <v>Capacity factor %</v>
          </cell>
          <cell r="G296" t="str">
            <v>Energy Produced  (GWH)</v>
          </cell>
          <cell r="H296" t="str">
            <v>Energy Undespatched (GWH)</v>
          </cell>
        </row>
        <row r="297">
          <cell r="C297" t="str">
            <v>Month</v>
          </cell>
          <cell r="D297" t="str">
            <v>August</v>
          </cell>
        </row>
        <row r="298">
          <cell r="C298" t="str">
            <v>Vijjeswaram -I</v>
          </cell>
          <cell r="D298" t="str">
            <v>Gas</v>
          </cell>
          <cell r="E298">
            <v>48.5</v>
          </cell>
          <cell r="F298">
            <v>87.3</v>
          </cell>
          <cell r="G298">
            <v>31.49</v>
          </cell>
          <cell r="H298">
            <v>0</v>
          </cell>
        </row>
        <row r="299">
          <cell r="C299" t="str">
            <v>Vijjeswaram -II</v>
          </cell>
          <cell r="D299" t="str">
            <v>Gas</v>
          </cell>
          <cell r="E299">
            <v>0</v>
          </cell>
          <cell r="F299" t="e">
            <v>#DIV/0!</v>
          </cell>
          <cell r="G299">
            <v>0</v>
          </cell>
          <cell r="H299">
            <v>0</v>
          </cell>
        </row>
        <row r="300">
          <cell r="C300" t="str">
            <v>Jegurupadu</v>
          </cell>
          <cell r="D300" t="str">
            <v>Gas</v>
          </cell>
          <cell r="E300">
            <v>139.6</v>
          </cell>
          <cell r="F300">
            <v>87.3</v>
          </cell>
          <cell r="G300">
            <v>90.7</v>
          </cell>
          <cell r="H300">
            <v>0</v>
          </cell>
        </row>
        <row r="301">
          <cell r="C301" t="str">
            <v>Spectrum</v>
          </cell>
          <cell r="D301" t="str">
            <v>Gas</v>
          </cell>
          <cell r="E301">
            <v>67</v>
          </cell>
          <cell r="F301">
            <v>87.3</v>
          </cell>
          <cell r="G301">
            <v>43.5</v>
          </cell>
          <cell r="H301">
            <v>0</v>
          </cell>
        </row>
        <row r="302">
          <cell r="C302" t="str">
            <v>Kondapalli</v>
          </cell>
          <cell r="D302" t="str">
            <v>Gas</v>
          </cell>
          <cell r="E302">
            <v>169.8</v>
          </cell>
          <cell r="F302">
            <v>87.3</v>
          </cell>
          <cell r="G302">
            <v>110.22</v>
          </cell>
          <cell r="H302">
            <v>0</v>
          </cell>
        </row>
        <row r="303">
          <cell r="C303" t="str">
            <v>Combined Cycle-1</v>
          </cell>
          <cell r="D303" t="str">
            <v>Gas</v>
          </cell>
          <cell r="E303">
            <v>0</v>
          </cell>
          <cell r="F303" t="e">
            <v>#DIV/0!</v>
          </cell>
          <cell r="G303">
            <v>0</v>
          </cell>
          <cell r="H303">
            <v>0</v>
          </cell>
        </row>
        <row r="304">
          <cell r="C304" t="str">
            <v>Simhadri</v>
          </cell>
          <cell r="D304" t="str">
            <v>Coal</v>
          </cell>
          <cell r="E304">
            <v>0</v>
          </cell>
          <cell r="F304" t="e">
            <v>#DIV/0!</v>
          </cell>
          <cell r="G304">
            <v>0</v>
          </cell>
          <cell r="H304">
            <v>0</v>
          </cell>
        </row>
        <row r="305">
          <cell r="C305" t="str">
            <v>MAPP</v>
          </cell>
          <cell r="D305" t="str">
            <v>Imports</v>
          </cell>
          <cell r="E305">
            <v>28</v>
          </cell>
          <cell r="F305">
            <v>73.7</v>
          </cell>
          <cell r="G305">
            <v>15.36</v>
          </cell>
          <cell r="H305">
            <v>1.1160152317589933E-2</v>
          </cell>
        </row>
        <row r="306">
          <cell r="C306" t="str">
            <v>Vijayawada</v>
          </cell>
          <cell r="D306" t="str">
            <v>Coal</v>
          </cell>
          <cell r="E306">
            <v>576.90000000000009</v>
          </cell>
          <cell r="F306">
            <v>95.866666666666674</v>
          </cell>
          <cell r="G306">
            <v>411.41999999999996</v>
          </cell>
          <cell r="H306">
            <v>0</v>
          </cell>
        </row>
        <row r="307">
          <cell r="C307" t="str">
            <v>Eastren region</v>
          </cell>
          <cell r="D307" t="str">
            <v>Imports</v>
          </cell>
          <cell r="E307">
            <v>400</v>
          </cell>
          <cell r="F307">
            <v>85</v>
          </cell>
          <cell r="G307">
            <v>252.88</v>
          </cell>
          <cell r="H307">
            <v>0</v>
          </cell>
        </row>
        <row r="308">
          <cell r="C308" t="str">
            <v>Nyveli Lignite</v>
          </cell>
          <cell r="D308" t="str">
            <v>Imports</v>
          </cell>
          <cell r="E308">
            <v>277</v>
          </cell>
          <cell r="F308">
            <v>92.7</v>
          </cell>
          <cell r="G308">
            <v>191</v>
          </cell>
          <cell r="H308">
            <v>0</v>
          </cell>
        </row>
        <row r="309">
          <cell r="C309" t="str">
            <v>Kothagudem -D</v>
          </cell>
          <cell r="D309" t="str">
            <v>Coal</v>
          </cell>
          <cell r="E309">
            <v>228.8</v>
          </cell>
          <cell r="F309">
            <v>96.6</v>
          </cell>
          <cell r="G309">
            <v>164.38</v>
          </cell>
          <cell r="H309">
            <v>0</v>
          </cell>
        </row>
        <row r="310">
          <cell r="C310" t="str">
            <v>Ramagundam-B</v>
          </cell>
          <cell r="D310" t="str">
            <v>Coal</v>
          </cell>
          <cell r="E310">
            <v>56.8</v>
          </cell>
          <cell r="F310">
            <v>91.2</v>
          </cell>
          <cell r="G310">
            <v>38.520000000000003</v>
          </cell>
          <cell r="H310">
            <v>0</v>
          </cell>
        </row>
        <row r="311">
          <cell r="C311" t="str">
            <v xml:space="preserve">NTPC </v>
          </cell>
          <cell r="D311" t="str">
            <v>Imports</v>
          </cell>
          <cell r="E311">
            <v>300</v>
          </cell>
          <cell r="F311">
            <v>49.2</v>
          </cell>
          <cell r="G311">
            <v>109.77</v>
          </cell>
          <cell r="H311">
            <v>28.932297403619188</v>
          </cell>
        </row>
        <row r="312">
          <cell r="C312" t="str">
            <v xml:space="preserve">NTPC </v>
          </cell>
          <cell r="D312" t="str">
            <v>Imports</v>
          </cell>
          <cell r="E312">
            <v>280</v>
          </cell>
          <cell r="F312">
            <v>45.2</v>
          </cell>
          <cell r="G312">
            <v>94.1</v>
          </cell>
          <cell r="H312">
            <v>35.324436197544941</v>
          </cell>
        </row>
        <row r="313">
          <cell r="C313" t="str">
            <v>Kothagudem-A</v>
          </cell>
          <cell r="D313" t="str">
            <v>Coal</v>
          </cell>
          <cell r="E313">
            <v>108.6</v>
          </cell>
          <cell r="F313">
            <v>19.100000000000001</v>
          </cell>
          <cell r="G313">
            <v>15.419999999999998</v>
          </cell>
          <cell r="H313">
            <v>49.166387434554963</v>
          </cell>
        </row>
        <row r="314">
          <cell r="C314" t="str">
            <v>Kothagudem-C</v>
          </cell>
          <cell r="D314" t="str">
            <v>Coal</v>
          </cell>
          <cell r="E314">
            <v>97.5</v>
          </cell>
          <cell r="F314">
            <v>11</v>
          </cell>
          <cell r="G314">
            <v>8.01</v>
          </cell>
          <cell r="H314">
            <v>57.526363636363634</v>
          </cell>
        </row>
        <row r="315">
          <cell r="C315" t="str">
            <v>Kothagudem-B</v>
          </cell>
          <cell r="D315" t="str">
            <v>Coal</v>
          </cell>
          <cell r="E315">
            <v>96.5</v>
          </cell>
          <cell r="F315">
            <v>4.9000000000000004</v>
          </cell>
          <cell r="G315">
            <v>3.51</v>
          </cell>
          <cell r="H315">
            <v>58.380612244897961</v>
          </cell>
        </row>
        <row r="316">
          <cell r="C316" t="str">
            <v>Rayalaseema</v>
          </cell>
          <cell r="D316" t="str">
            <v>Coal</v>
          </cell>
          <cell r="E316">
            <v>187.3</v>
          </cell>
          <cell r="F316">
            <v>1.5</v>
          </cell>
          <cell r="G316">
            <v>2.06</v>
          </cell>
          <cell r="H316">
            <v>121.54</v>
          </cell>
        </row>
        <row r="317">
          <cell r="C317" t="str">
            <v>Nellore</v>
          </cell>
          <cell r="D317" t="str">
            <v>Coal</v>
          </cell>
          <cell r="E317">
            <v>25.1</v>
          </cell>
          <cell r="F317">
            <v>0.4</v>
          </cell>
          <cell r="G317">
            <v>0.08</v>
          </cell>
          <cell r="H317">
            <v>7.92</v>
          </cell>
        </row>
        <row r="318">
          <cell r="C318" t="str">
            <v>PumpedGeneration</v>
          </cell>
          <cell r="D318" t="str">
            <v>Pumped</v>
          </cell>
          <cell r="E318">
            <v>0</v>
          </cell>
          <cell r="F318" t="e">
            <v>#DIV/0!</v>
          </cell>
          <cell r="G318">
            <v>0</v>
          </cell>
          <cell r="H318">
            <v>0</v>
          </cell>
        </row>
        <row r="319">
          <cell r="C319" t="str">
            <v>Pumped Energy</v>
          </cell>
          <cell r="D319" t="str">
            <v>Pumped</v>
          </cell>
          <cell r="E319">
            <v>0</v>
          </cell>
          <cell r="F319" t="e">
            <v>#DIV/0!</v>
          </cell>
          <cell r="G319">
            <v>0</v>
          </cell>
          <cell r="H319">
            <v>0</v>
          </cell>
        </row>
        <row r="320">
          <cell r="C320" t="str">
            <v xml:space="preserve">Vizag </v>
          </cell>
          <cell r="D320" t="str">
            <v>Captive</v>
          </cell>
          <cell r="E320">
            <v>205.60000000000002</v>
          </cell>
          <cell r="F320">
            <v>41.542857142857144</v>
          </cell>
          <cell r="G320">
            <v>65.73</v>
          </cell>
          <cell r="H320">
            <v>2.3055226960109962</v>
          </cell>
        </row>
        <row r="321">
          <cell r="C321" t="str">
            <v>Coal</v>
          </cell>
          <cell r="D321" t="str">
            <v>Captive</v>
          </cell>
          <cell r="E321">
            <v>233.60000000000002</v>
          </cell>
          <cell r="F321">
            <v>40.800000000000004</v>
          </cell>
          <cell r="G321">
            <v>72.289999999999992</v>
          </cell>
          <cell r="H321">
            <v>3.8979901960784105</v>
          </cell>
        </row>
        <row r="322">
          <cell r="C322" t="str">
            <v>Diesel</v>
          </cell>
          <cell r="D322" t="str">
            <v>Captive</v>
          </cell>
          <cell r="E322">
            <v>553.8999999999993</v>
          </cell>
          <cell r="F322">
            <v>9.0909090909090922E-3</v>
          </cell>
          <cell r="G322">
            <v>0.10999999999999999</v>
          </cell>
          <cell r="H322">
            <v>520.18999999999983</v>
          </cell>
        </row>
        <row r="323">
          <cell r="C323" t="str">
            <v>Gas</v>
          </cell>
          <cell r="D323" t="str">
            <v>Captive</v>
          </cell>
          <cell r="E323">
            <v>99</v>
          </cell>
          <cell r="F323">
            <v>4.4749999999999996</v>
          </cell>
          <cell r="G323">
            <v>3.7899999999999996</v>
          </cell>
          <cell r="H323">
            <v>32.627877094972064</v>
          </cell>
        </row>
        <row r="324">
          <cell r="C324" t="str">
            <v>Residue</v>
          </cell>
          <cell r="D324" t="str">
            <v>Captive</v>
          </cell>
          <cell r="E324">
            <v>53.5</v>
          </cell>
          <cell r="F324">
            <v>0.6</v>
          </cell>
          <cell r="G324">
            <v>0.24</v>
          </cell>
          <cell r="H324">
            <v>16.96</v>
          </cell>
        </row>
        <row r="325">
          <cell r="C325" t="str">
            <v>Kaiga</v>
          </cell>
          <cell r="D325" t="str">
            <v>Imports</v>
          </cell>
          <cell r="E325">
            <v>115</v>
          </cell>
          <cell r="F325">
            <v>0.3</v>
          </cell>
          <cell r="G325">
            <v>0.23</v>
          </cell>
          <cell r="H325">
            <v>26.593379032258071</v>
          </cell>
        </row>
        <row r="326">
          <cell r="C326" t="e">
            <v>#N/A</v>
          </cell>
          <cell r="D326" t="e">
            <v>#N/A</v>
          </cell>
          <cell r="E326">
            <v>0</v>
          </cell>
          <cell r="F326">
            <v>0</v>
          </cell>
          <cell r="G326">
            <v>0</v>
          </cell>
          <cell r="H326">
            <v>0</v>
          </cell>
        </row>
        <row r="327">
          <cell r="C327" t="e">
            <v>#N/A</v>
          </cell>
          <cell r="D327" t="e">
            <v>#N/A</v>
          </cell>
          <cell r="E327">
            <v>0</v>
          </cell>
          <cell r="F327">
            <v>0</v>
          </cell>
          <cell r="G327">
            <v>0</v>
          </cell>
          <cell r="H327">
            <v>0</v>
          </cell>
        </row>
        <row r="328">
          <cell r="C328" t="e">
            <v>#N/A</v>
          </cell>
          <cell r="D328" t="e">
            <v>#N/A</v>
          </cell>
          <cell r="E328">
            <v>0</v>
          </cell>
          <cell r="F328">
            <v>0</v>
          </cell>
          <cell r="G328">
            <v>0</v>
          </cell>
          <cell r="H328">
            <v>0</v>
          </cell>
        </row>
        <row r="329">
          <cell r="C329" t="e">
            <v>#N/A</v>
          </cell>
          <cell r="D329" t="e">
            <v>#N/A</v>
          </cell>
          <cell r="E329">
            <v>0</v>
          </cell>
          <cell r="F329">
            <v>0</v>
          </cell>
          <cell r="G329">
            <v>0</v>
          </cell>
          <cell r="H329">
            <v>0</v>
          </cell>
        </row>
        <row r="330">
          <cell r="C330" t="e">
            <v>#N/A</v>
          </cell>
          <cell r="D330" t="e">
            <v>#N/A</v>
          </cell>
          <cell r="E330">
            <v>0</v>
          </cell>
          <cell r="F330">
            <v>0</v>
          </cell>
          <cell r="G330">
            <v>0</v>
          </cell>
          <cell r="H330">
            <v>0</v>
          </cell>
        </row>
        <row r="331">
          <cell r="C331" t="e">
            <v>#N/A</v>
          </cell>
          <cell r="D331" t="e">
            <v>#N/A</v>
          </cell>
          <cell r="E331">
            <v>0</v>
          </cell>
          <cell r="F331">
            <v>0</v>
          </cell>
          <cell r="G331">
            <v>0</v>
          </cell>
          <cell r="H331">
            <v>0</v>
          </cell>
        </row>
        <row r="332">
          <cell r="C332" t="e">
            <v>#N/A</v>
          </cell>
          <cell r="D332" t="e">
            <v>#N/A</v>
          </cell>
          <cell r="E332">
            <v>0</v>
          </cell>
          <cell r="F332">
            <v>0</v>
          </cell>
          <cell r="G332">
            <v>0</v>
          </cell>
          <cell r="H332">
            <v>0</v>
          </cell>
        </row>
        <row r="333">
          <cell r="C333" t="e">
            <v>#N/A</v>
          </cell>
          <cell r="D333" t="e">
            <v>#N/A</v>
          </cell>
          <cell r="E333">
            <v>0</v>
          </cell>
          <cell r="F333">
            <v>0</v>
          </cell>
          <cell r="G333">
            <v>0</v>
          </cell>
          <cell r="H333">
            <v>0</v>
          </cell>
        </row>
        <row r="334">
          <cell r="C334" t="e">
            <v>#N/A</v>
          </cell>
          <cell r="D334" t="e">
            <v>#N/A</v>
          </cell>
          <cell r="E334">
            <v>0</v>
          </cell>
          <cell r="F334">
            <v>0</v>
          </cell>
          <cell r="G334">
            <v>0</v>
          </cell>
          <cell r="H334">
            <v>0</v>
          </cell>
        </row>
        <row r="335">
          <cell r="C335" t="e">
            <v>#N/A</v>
          </cell>
          <cell r="D335" t="e">
            <v>#N/A</v>
          </cell>
          <cell r="E335">
            <v>0</v>
          </cell>
          <cell r="F335">
            <v>0</v>
          </cell>
          <cell r="G335">
            <v>0</v>
          </cell>
          <cell r="H335">
            <v>0</v>
          </cell>
        </row>
        <row r="336">
          <cell r="C336" t="e">
            <v>#N/A</v>
          </cell>
          <cell r="D336" t="e">
            <v>#N/A</v>
          </cell>
          <cell r="E336">
            <v>0</v>
          </cell>
          <cell r="F336">
            <v>0</v>
          </cell>
          <cell r="G336">
            <v>0</v>
          </cell>
          <cell r="H336">
            <v>0</v>
          </cell>
        </row>
        <row r="337">
          <cell r="C337" t="str">
            <v>Name of The Unit</v>
          </cell>
          <cell r="D337" t="str">
            <v>Type of the Fuel</v>
          </cell>
          <cell r="E337" t="str">
            <v>Capacity MW</v>
          </cell>
          <cell r="F337" t="str">
            <v>Capacity factor %</v>
          </cell>
          <cell r="G337" t="str">
            <v>Energy Produced  (GWH)</v>
          </cell>
          <cell r="H337" t="str">
            <v>Energy Undespatched (GWH)</v>
          </cell>
        </row>
        <row r="338">
          <cell r="C338" t="str">
            <v>Month</v>
          </cell>
          <cell r="D338" t="str">
            <v>July</v>
          </cell>
        </row>
        <row r="339">
          <cell r="C339" t="str">
            <v>Vijjeswaram -I</v>
          </cell>
          <cell r="D339" t="str">
            <v>Gas</v>
          </cell>
          <cell r="E339">
            <v>97</v>
          </cell>
          <cell r="F339">
            <v>87.3</v>
          </cell>
          <cell r="G339">
            <v>62.98</v>
          </cell>
          <cell r="H339">
            <v>0</v>
          </cell>
        </row>
        <row r="340">
          <cell r="C340" t="str">
            <v>Vijjeswaram -II</v>
          </cell>
          <cell r="D340" t="str">
            <v>Gas</v>
          </cell>
          <cell r="E340">
            <v>166.8</v>
          </cell>
          <cell r="F340">
            <v>87.3</v>
          </cell>
          <cell r="G340">
            <v>108.33</v>
          </cell>
          <cell r="H340">
            <v>0</v>
          </cell>
        </row>
        <row r="341">
          <cell r="C341" t="str">
            <v>Jegurupadu</v>
          </cell>
          <cell r="D341" t="str">
            <v>Gas</v>
          </cell>
          <cell r="E341">
            <v>69.8</v>
          </cell>
          <cell r="F341">
            <v>87.3</v>
          </cell>
          <cell r="G341">
            <v>45.35</v>
          </cell>
          <cell r="H341">
            <v>0</v>
          </cell>
        </row>
        <row r="342">
          <cell r="C342" t="str">
            <v>Spectrum</v>
          </cell>
          <cell r="D342" t="str">
            <v>Gas</v>
          </cell>
          <cell r="E342">
            <v>134</v>
          </cell>
          <cell r="F342">
            <v>87.3</v>
          </cell>
          <cell r="G342">
            <v>87</v>
          </cell>
          <cell r="H342">
            <v>0</v>
          </cell>
        </row>
        <row r="343">
          <cell r="C343" t="str">
            <v>Kondapalli</v>
          </cell>
          <cell r="D343" t="str">
            <v>Gas</v>
          </cell>
          <cell r="E343">
            <v>169.8</v>
          </cell>
          <cell r="F343">
            <v>87.3</v>
          </cell>
          <cell r="G343">
            <v>110.22</v>
          </cell>
          <cell r="H343">
            <v>0</v>
          </cell>
        </row>
        <row r="344">
          <cell r="C344" t="str">
            <v>Combined Cycle-1</v>
          </cell>
          <cell r="D344" t="str">
            <v>Gas</v>
          </cell>
          <cell r="E344">
            <v>0</v>
          </cell>
          <cell r="F344" t="e">
            <v>#DIV/0!</v>
          </cell>
          <cell r="G344">
            <v>0</v>
          </cell>
          <cell r="H344">
            <v>0</v>
          </cell>
        </row>
        <row r="345">
          <cell r="C345" t="str">
            <v>Simhadri</v>
          </cell>
          <cell r="D345" t="str">
            <v>Coal</v>
          </cell>
          <cell r="E345">
            <v>0</v>
          </cell>
          <cell r="F345" t="e">
            <v>#DIV/0!</v>
          </cell>
          <cell r="G345">
            <v>0</v>
          </cell>
          <cell r="H345">
            <v>0</v>
          </cell>
        </row>
        <row r="346">
          <cell r="C346" t="str">
            <v>MAPP</v>
          </cell>
          <cell r="D346" t="str">
            <v>Imports</v>
          </cell>
          <cell r="E346">
            <v>28</v>
          </cell>
          <cell r="F346">
            <v>80.5</v>
          </cell>
          <cell r="G346">
            <v>16.77</v>
          </cell>
          <cell r="H346">
            <v>7.3921057904229315E-3</v>
          </cell>
        </row>
        <row r="347">
          <cell r="C347" t="str">
            <v>Vijayawada</v>
          </cell>
          <cell r="D347" t="str">
            <v>Coal</v>
          </cell>
          <cell r="E347">
            <v>576.90000000000009</v>
          </cell>
          <cell r="F347">
            <v>96.399999999999991</v>
          </cell>
          <cell r="G347">
            <v>413.74</v>
          </cell>
          <cell r="H347">
            <v>0</v>
          </cell>
        </row>
        <row r="348">
          <cell r="C348" t="str">
            <v>Eastren region</v>
          </cell>
          <cell r="D348" t="str">
            <v>Imports</v>
          </cell>
          <cell r="E348">
            <v>400</v>
          </cell>
          <cell r="F348">
            <v>85</v>
          </cell>
          <cell r="G348">
            <v>252.88</v>
          </cell>
          <cell r="H348">
            <v>0</v>
          </cell>
        </row>
        <row r="349">
          <cell r="C349" t="str">
            <v>Nyveli Lignite</v>
          </cell>
          <cell r="D349" t="str">
            <v>Imports</v>
          </cell>
          <cell r="E349">
            <v>277</v>
          </cell>
          <cell r="F349">
            <v>94.4</v>
          </cell>
          <cell r="G349">
            <v>194.49</v>
          </cell>
          <cell r="H349">
            <v>0</v>
          </cell>
        </row>
        <row r="350">
          <cell r="C350" t="str">
            <v>Kothagudem -D</v>
          </cell>
          <cell r="D350" t="str">
            <v>Coal</v>
          </cell>
          <cell r="E350">
            <v>228.8</v>
          </cell>
          <cell r="F350">
            <v>94.6</v>
          </cell>
          <cell r="G350">
            <v>161</v>
          </cell>
          <cell r="H350">
            <v>0</v>
          </cell>
        </row>
        <row r="351">
          <cell r="C351" t="str">
            <v>Ramagundam-B</v>
          </cell>
          <cell r="D351" t="str">
            <v>Coal</v>
          </cell>
          <cell r="E351">
            <v>0</v>
          </cell>
          <cell r="F351" t="e">
            <v>#DIV/0!</v>
          </cell>
          <cell r="G351">
            <v>0</v>
          </cell>
          <cell r="H351">
            <v>0</v>
          </cell>
        </row>
        <row r="352">
          <cell r="C352" t="str">
            <v xml:space="preserve">NTPC </v>
          </cell>
          <cell r="D352" t="str">
            <v>Imports</v>
          </cell>
          <cell r="E352">
            <v>300</v>
          </cell>
          <cell r="F352">
            <v>69</v>
          </cell>
          <cell r="G352">
            <v>153.96</v>
          </cell>
          <cell r="H352">
            <v>0</v>
          </cell>
        </row>
        <row r="353">
          <cell r="C353" t="str">
            <v xml:space="preserve">NTPC </v>
          </cell>
          <cell r="D353" t="str">
            <v>Imports</v>
          </cell>
          <cell r="E353">
            <v>280</v>
          </cell>
          <cell r="F353">
            <v>69.3</v>
          </cell>
          <cell r="G353">
            <v>144.26</v>
          </cell>
          <cell r="H353">
            <v>0</v>
          </cell>
        </row>
        <row r="354">
          <cell r="C354" t="str">
            <v>Kothagudem-A</v>
          </cell>
          <cell r="D354" t="str">
            <v>Coal</v>
          </cell>
          <cell r="E354">
            <v>162.89999999999998</v>
          </cell>
          <cell r="F354">
            <v>96.933333333333323</v>
          </cell>
          <cell r="G354">
            <v>117.48</v>
          </cell>
          <cell r="H354">
            <v>0</v>
          </cell>
        </row>
        <row r="355">
          <cell r="C355" t="str">
            <v>Kothagudem-C</v>
          </cell>
          <cell r="D355" t="str">
            <v>Coal</v>
          </cell>
          <cell r="E355">
            <v>97.5</v>
          </cell>
          <cell r="F355">
            <v>84.3</v>
          </cell>
          <cell r="G355">
            <v>61.16</v>
          </cell>
          <cell r="H355">
            <v>4.1353736654804294</v>
          </cell>
        </row>
        <row r="356">
          <cell r="C356" t="str">
            <v>Kothagudem-B</v>
          </cell>
          <cell r="D356" t="str">
            <v>Coal</v>
          </cell>
          <cell r="E356">
            <v>96.5</v>
          </cell>
          <cell r="F356">
            <v>83.2</v>
          </cell>
          <cell r="G356">
            <v>59.72</v>
          </cell>
          <cell r="H356">
            <v>2.2969230769230933</v>
          </cell>
        </row>
        <row r="357">
          <cell r="C357" t="str">
            <v>Rayalaseema</v>
          </cell>
          <cell r="D357" t="str">
            <v>Coal</v>
          </cell>
          <cell r="E357">
            <v>187.3</v>
          </cell>
          <cell r="F357">
            <v>79.400000000000006</v>
          </cell>
          <cell r="G357">
            <v>110.64</v>
          </cell>
          <cell r="H357">
            <v>14.770579345088152</v>
          </cell>
        </row>
        <row r="358">
          <cell r="C358" t="str">
            <v>Nellore</v>
          </cell>
          <cell r="D358" t="str">
            <v>Coal</v>
          </cell>
          <cell r="E358">
            <v>25.1</v>
          </cell>
          <cell r="F358">
            <v>63.5</v>
          </cell>
          <cell r="G358">
            <v>11.86</v>
          </cell>
          <cell r="H358">
            <v>0</v>
          </cell>
        </row>
        <row r="359">
          <cell r="C359" t="str">
            <v>PumpedGeneration</v>
          </cell>
          <cell r="D359" t="str">
            <v>Pumped</v>
          </cell>
          <cell r="E359">
            <v>0</v>
          </cell>
          <cell r="F359" t="e">
            <v>#DIV/0!</v>
          </cell>
          <cell r="G359">
            <v>0</v>
          </cell>
          <cell r="H359">
            <v>0</v>
          </cell>
        </row>
        <row r="360">
          <cell r="C360" t="str">
            <v>Pumped Energy</v>
          </cell>
          <cell r="D360" t="str">
            <v>Pumped</v>
          </cell>
          <cell r="E360">
            <v>0</v>
          </cell>
          <cell r="F360" t="e">
            <v>#DIV/0!</v>
          </cell>
          <cell r="G360">
            <v>0</v>
          </cell>
          <cell r="H360">
            <v>0</v>
          </cell>
        </row>
        <row r="361">
          <cell r="C361" t="str">
            <v xml:space="preserve">Vizag </v>
          </cell>
          <cell r="D361" t="str">
            <v>Captive</v>
          </cell>
          <cell r="E361">
            <v>145.19999999999999</v>
          </cell>
          <cell r="F361">
            <v>41.199999999999996</v>
          </cell>
          <cell r="G361">
            <v>46.120000000000005</v>
          </cell>
          <cell r="H361">
            <v>2.0149514563106905</v>
          </cell>
        </row>
        <row r="362">
          <cell r="C362" t="str">
            <v>Coal</v>
          </cell>
          <cell r="D362" t="str">
            <v>Captive</v>
          </cell>
          <cell r="E362">
            <v>179.8</v>
          </cell>
          <cell r="F362">
            <v>40.450000000000003</v>
          </cell>
          <cell r="G362">
            <v>54.849999999999994</v>
          </cell>
          <cell r="H362">
            <v>3.4577873918417765</v>
          </cell>
        </row>
        <row r="363">
          <cell r="C363" t="str">
            <v>Diesel</v>
          </cell>
          <cell r="D363" t="str">
            <v>Captive</v>
          </cell>
          <cell r="E363">
            <v>553.8999999999993</v>
          </cell>
          <cell r="F363">
            <v>25.018181818181805</v>
          </cell>
          <cell r="G363">
            <v>116.65000000000002</v>
          </cell>
          <cell r="H363">
            <v>83.842187500000122</v>
          </cell>
        </row>
        <row r="364">
          <cell r="C364" t="str">
            <v>Gas</v>
          </cell>
          <cell r="D364" t="str">
            <v>Captive</v>
          </cell>
          <cell r="E364">
            <v>99</v>
          </cell>
          <cell r="F364">
            <v>39.524999999999999</v>
          </cell>
          <cell r="G364">
            <v>29.15</v>
          </cell>
          <cell r="H364">
            <v>2.5628399746995569</v>
          </cell>
        </row>
        <row r="365">
          <cell r="C365" t="str">
            <v>Residue</v>
          </cell>
          <cell r="D365" t="str">
            <v>Captive</v>
          </cell>
          <cell r="E365">
            <v>53.5</v>
          </cell>
          <cell r="F365">
            <v>42.7</v>
          </cell>
          <cell r="G365">
            <v>16.98</v>
          </cell>
          <cell r="H365">
            <v>0.11929742388758768</v>
          </cell>
        </row>
        <row r="366">
          <cell r="C366" t="str">
            <v>Kaiga</v>
          </cell>
          <cell r="D366" t="str">
            <v>Imports</v>
          </cell>
          <cell r="E366">
            <v>115</v>
          </cell>
          <cell r="F366">
            <v>30.3</v>
          </cell>
          <cell r="G366">
            <v>25.94</v>
          </cell>
          <cell r="H366">
            <v>4.0125808048546823</v>
          </cell>
        </row>
        <row r="367">
          <cell r="C367" t="e">
            <v>#N/A</v>
          </cell>
          <cell r="D367" t="e">
            <v>#N/A</v>
          </cell>
          <cell r="E367">
            <v>0</v>
          </cell>
          <cell r="F367">
            <v>0</v>
          </cell>
          <cell r="G367">
            <v>0</v>
          </cell>
          <cell r="H367">
            <v>0</v>
          </cell>
        </row>
        <row r="368">
          <cell r="C368" t="e">
            <v>#N/A</v>
          </cell>
          <cell r="D368" t="e">
            <v>#N/A</v>
          </cell>
          <cell r="E368">
            <v>0</v>
          </cell>
          <cell r="F368">
            <v>0</v>
          </cell>
          <cell r="G368">
            <v>0</v>
          </cell>
          <cell r="H368">
            <v>0</v>
          </cell>
        </row>
        <row r="369">
          <cell r="C369" t="e">
            <v>#N/A</v>
          </cell>
          <cell r="D369" t="e">
            <v>#N/A</v>
          </cell>
          <cell r="E369">
            <v>0</v>
          </cell>
          <cell r="F369">
            <v>0</v>
          </cell>
          <cell r="G369">
            <v>0</v>
          </cell>
          <cell r="H369">
            <v>0</v>
          </cell>
        </row>
        <row r="370">
          <cell r="C370" t="e">
            <v>#N/A</v>
          </cell>
          <cell r="D370" t="e">
            <v>#N/A</v>
          </cell>
          <cell r="E370">
            <v>0</v>
          </cell>
          <cell r="F370">
            <v>0</v>
          </cell>
          <cell r="G370">
            <v>0</v>
          </cell>
          <cell r="H370">
            <v>0</v>
          </cell>
        </row>
        <row r="371">
          <cell r="C371" t="e">
            <v>#N/A</v>
          </cell>
          <cell r="D371" t="e">
            <v>#N/A</v>
          </cell>
          <cell r="E371">
            <v>0</v>
          </cell>
          <cell r="F371">
            <v>0</v>
          </cell>
          <cell r="G371">
            <v>0</v>
          </cell>
          <cell r="H371">
            <v>0</v>
          </cell>
        </row>
        <row r="372">
          <cell r="C372" t="e">
            <v>#N/A</v>
          </cell>
          <cell r="D372" t="e">
            <v>#N/A</v>
          </cell>
          <cell r="E372">
            <v>0</v>
          </cell>
          <cell r="F372">
            <v>0</v>
          </cell>
          <cell r="G372">
            <v>0</v>
          </cell>
          <cell r="H372">
            <v>0</v>
          </cell>
        </row>
        <row r="373">
          <cell r="C373" t="e">
            <v>#N/A</v>
          </cell>
          <cell r="D373" t="e">
            <v>#N/A</v>
          </cell>
          <cell r="E373">
            <v>0</v>
          </cell>
          <cell r="F373">
            <v>0</v>
          </cell>
          <cell r="G373">
            <v>0</v>
          </cell>
          <cell r="H373">
            <v>0</v>
          </cell>
        </row>
        <row r="374">
          <cell r="C374" t="e">
            <v>#N/A</v>
          </cell>
          <cell r="D374" t="e">
            <v>#N/A</v>
          </cell>
          <cell r="E374">
            <v>0</v>
          </cell>
          <cell r="F374">
            <v>0</v>
          </cell>
          <cell r="G374">
            <v>0</v>
          </cell>
          <cell r="H374">
            <v>0</v>
          </cell>
        </row>
        <row r="375">
          <cell r="C375" t="e">
            <v>#N/A</v>
          </cell>
          <cell r="D375" t="e">
            <v>#N/A</v>
          </cell>
          <cell r="E375">
            <v>0</v>
          </cell>
          <cell r="F375">
            <v>0</v>
          </cell>
          <cell r="G375">
            <v>0</v>
          </cell>
          <cell r="H375">
            <v>0</v>
          </cell>
        </row>
        <row r="376">
          <cell r="C376" t="e">
            <v>#N/A</v>
          </cell>
          <cell r="D376" t="e">
            <v>#N/A</v>
          </cell>
          <cell r="E376">
            <v>0</v>
          </cell>
          <cell r="F376">
            <v>0</v>
          </cell>
          <cell r="G376">
            <v>0</v>
          </cell>
          <cell r="H376">
            <v>0</v>
          </cell>
        </row>
        <row r="377">
          <cell r="C377" t="e">
            <v>#N/A</v>
          </cell>
          <cell r="D377" t="e">
            <v>#N/A</v>
          </cell>
          <cell r="E377">
            <v>0</v>
          </cell>
          <cell r="F377">
            <v>0</v>
          </cell>
          <cell r="G377">
            <v>0</v>
          </cell>
          <cell r="H377">
            <v>0</v>
          </cell>
        </row>
        <row r="378">
          <cell r="C378" t="str">
            <v>Name of The Unit</v>
          </cell>
          <cell r="D378" t="str">
            <v>Type of the Fuel</v>
          </cell>
          <cell r="E378" t="str">
            <v>Capacity MW</v>
          </cell>
          <cell r="F378" t="str">
            <v>Capacity factor %</v>
          </cell>
          <cell r="G378" t="str">
            <v>Energy Produced  (GWH)</v>
          </cell>
          <cell r="H378" t="str">
            <v>Energy Undespatched (GWH)</v>
          </cell>
        </row>
        <row r="379">
          <cell r="C379" t="str">
            <v>Month</v>
          </cell>
          <cell r="D379" t="str">
            <v>June</v>
          </cell>
        </row>
        <row r="380">
          <cell r="C380" t="str">
            <v>Vijjeswaram -I</v>
          </cell>
          <cell r="D380" t="str">
            <v>Gas</v>
          </cell>
          <cell r="E380">
            <v>97</v>
          </cell>
          <cell r="F380">
            <v>87.3</v>
          </cell>
          <cell r="G380">
            <v>60.96</v>
          </cell>
          <cell r="H380">
            <v>0</v>
          </cell>
        </row>
        <row r="381">
          <cell r="C381" t="str">
            <v>Vijjeswaram -II</v>
          </cell>
          <cell r="D381" t="str">
            <v>Gas</v>
          </cell>
          <cell r="E381">
            <v>166.8</v>
          </cell>
          <cell r="F381">
            <v>87.3</v>
          </cell>
          <cell r="G381">
            <v>104.84</v>
          </cell>
          <cell r="H381">
            <v>0</v>
          </cell>
        </row>
        <row r="382">
          <cell r="C382" t="str">
            <v>Jegurupadu</v>
          </cell>
          <cell r="D382" t="str">
            <v>Gas</v>
          </cell>
          <cell r="E382">
            <v>209.39999999999998</v>
          </cell>
          <cell r="F382">
            <v>87.3</v>
          </cell>
          <cell r="G382">
            <v>131.64000000000001</v>
          </cell>
          <cell r="H382">
            <v>0</v>
          </cell>
        </row>
        <row r="383">
          <cell r="C383" t="str">
            <v>Spectrum</v>
          </cell>
          <cell r="D383" t="str">
            <v>Gas</v>
          </cell>
          <cell r="E383">
            <v>201</v>
          </cell>
          <cell r="F383">
            <v>87.3</v>
          </cell>
          <cell r="G383">
            <v>126.27000000000001</v>
          </cell>
          <cell r="H383">
            <v>0</v>
          </cell>
        </row>
        <row r="384">
          <cell r="C384" t="str">
            <v>Kondapalli</v>
          </cell>
          <cell r="D384" t="str">
            <v>Gas</v>
          </cell>
          <cell r="E384">
            <v>339.6</v>
          </cell>
          <cell r="F384">
            <v>87.3</v>
          </cell>
          <cell r="G384">
            <v>213.32</v>
          </cell>
          <cell r="H384">
            <v>0</v>
          </cell>
        </row>
        <row r="385">
          <cell r="C385" t="str">
            <v>Combined Cycle-1</v>
          </cell>
          <cell r="D385" t="str">
            <v>Gas</v>
          </cell>
          <cell r="E385">
            <v>0</v>
          </cell>
          <cell r="F385" t="e">
            <v>#DIV/0!</v>
          </cell>
          <cell r="G385">
            <v>0</v>
          </cell>
          <cell r="H385">
            <v>0</v>
          </cell>
        </row>
        <row r="386">
          <cell r="C386" t="str">
            <v>Simhadri</v>
          </cell>
          <cell r="D386" t="str">
            <v>Coal</v>
          </cell>
          <cell r="E386">
            <v>0</v>
          </cell>
          <cell r="F386" t="e">
            <v>#DIV/0!</v>
          </cell>
          <cell r="G386">
            <v>0</v>
          </cell>
          <cell r="H386">
            <v>0</v>
          </cell>
        </row>
        <row r="387">
          <cell r="C387" t="str">
            <v>MAPP</v>
          </cell>
          <cell r="D387" t="str">
            <v>Imports</v>
          </cell>
          <cell r="E387">
            <v>28</v>
          </cell>
          <cell r="F387">
            <v>96.8</v>
          </cell>
          <cell r="G387">
            <v>19.510000000000002</v>
          </cell>
          <cell r="H387">
            <v>0</v>
          </cell>
        </row>
        <row r="388">
          <cell r="C388" t="str">
            <v>Vijayawada</v>
          </cell>
          <cell r="D388" t="str">
            <v>Coal</v>
          </cell>
          <cell r="E388">
            <v>1153.8</v>
          </cell>
          <cell r="F388">
            <v>96.133333333333326</v>
          </cell>
          <cell r="G388">
            <v>798.55000000000007</v>
          </cell>
          <cell r="H388">
            <v>0</v>
          </cell>
        </row>
        <row r="389">
          <cell r="C389" t="str">
            <v>Eastren region</v>
          </cell>
          <cell r="D389" t="str">
            <v>Imports</v>
          </cell>
          <cell r="E389">
            <v>400</v>
          </cell>
          <cell r="F389">
            <v>85</v>
          </cell>
          <cell r="G389">
            <v>244.84</v>
          </cell>
          <cell r="H389">
            <v>2.4484000000057904E-2</v>
          </cell>
        </row>
        <row r="390">
          <cell r="C390" t="str">
            <v>Nyveli Lignite</v>
          </cell>
          <cell r="D390" t="str">
            <v>Imports</v>
          </cell>
          <cell r="E390">
            <v>277</v>
          </cell>
          <cell r="F390">
            <v>98</v>
          </cell>
          <cell r="G390">
            <v>195.45</v>
          </cell>
          <cell r="H390">
            <v>0</v>
          </cell>
        </row>
        <row r="391">
          <cell r="C391" t="str">
            <v>Kothagudem -D</v>
          </cell>
          <cell r="D391" t="str">
            <v>Coal</v>
          </cell>
          <cell r="E391">
            <v>457.6</v>
          </cell>
          <cell r="F391">
            <v>95.6</v>
          </cell>
          <cell r="G391">
            <v>314.89</v>
          </cell>
          <cell r="H391">
            <v>0</v>
          </cell>
        </row>
        <row r="392">
          <cell r="C392" t="str">
            <v>Ramagundam-B</v>
          </cell>
          <cell r="D392" t="str">
            <v>Coal</v>
          </cell>
          <cell r="E392">
            <v>56.8</v>
          </cell>
          <cell r="F392">
            <v>91.5</v>
          </cell>
          <cell r="G392">
            <v>37.369999999999997</v>
          </cell>
          <cell r="H392">
            <v>0</v>
          </cell>
        </row>
        <row r="393">
          <cell r="C393" t="str">
            <v xml:space="preserve">NTPC </v>
          </cell>
          <cell r="D393" t="str">
            <v>Imports</v>
          </cell>
          <cell r="E393">
            <v>300</v>
          </cell>
          <cell r="F393">
            <v>84.4</v>
          </cell>
          <cell r="G393">
            <v>182.35</v>
          </cell>
          <cell r="H393">
            <v>0</v>
          </cell>
        </row>
        <row r="394">
          <cell r="C394" t="str">
            <v xml:space="preserve">NTPC </v>
          </cell>
          <cell r="D394" t="str">
            <v>Imports</v>
          </cell>
          <cell r="E394">
            <v>280</v>
          </cell>
          <cell r="F394">
            <v>84.4</v>
          </cell>
          <cell r="G394">
            <v>170.16</v>
          </cell>
          <cell r="H394">
            <v>0</v>
          </cell>
        </row>
        <row r="395">
          <cell r="C395" t="str">
            <v>Kothagudem-A</v>
          </cell>
          <cell r="D395" t="str">
            <v>Coal</v>
          </cell>
          <cell r="E395">
            <v>217.2</v>
          </cell>
          <cell r="F395">
            <v>92.174999999999997</v>
          </cell>
          <cell r="G395">
            <v>144.18</v>
          </cell>
          <cell r="H395">
            <v>0</v>
          </cell>
        </row>
        <row r="396">
          <cell r="C396" t="str">
            <v>Kothagudem-C</v>
          </cell>
          <cell r="D396" t="str">
            <v>Coal</v>
          </cell>
          <cell r="E396">
            <v>195</v>
          </cell>
          <cell r="F396">
            <v>82.15</v>
          </cell>
          <cell r="G396">
            <v>115.28</v>
          </cell>
          <cell r="H396">
            <v>11.015800365185612</v>
          </cell>
        </row>
        <row r="397">
          <cell r="C397" t="str">
            <v>Kothagudem-B</v>
          </cell>
          <cell r="D397" t="str">
            <v>Coal</v>
          </cell>
          <cell r="E397">
            <v>193</v>
          </cell>
          <cell r="F397">
            <v>75.199999999999989</v>
          </cell>
          <cell r="G397">
            <v>104.43</v>
          </cell>
          <cell r="H397">
            <v>15.553404255319208</v>
          </cell>
        </row>
        <row r="398">
          <cell r="C398" t="str">
            <v>Rayalaseema</v>
          </cell>
          <cell r="D398" t="str">
            <v>Coal</v>
          </cell>
          <cell r="E398">
            <v>374.6</v>
          </cell>
          <cell r="F398">
            <v>62.1</v>
          </cell>
          <cell r="G398">
            <v>167.48</v>
          </cell>
          <cell r="H398">
            <v>75.244637681159418</v>
          </cell>
        </row>
        <row r="399">
          <cell r="C399" t="str">
            <v>Nellore</v>
          </cell>
          <cell r="D399" t="str">
            <v>Coal</v>
          </cell>
          <cell r="E399">
            <v>25.1</v>
          </cell>
          <cell r="F399">
            <v>39.6</v>
          </cell>
          <cell r="G399">
            <v>7.17</v>
          </cell>
          <cell r="H399">
            <v>7.2424242424243168E-2</v>
          </cell>
        </row>
        <row r="400">
          <cell r="C400" t="str">
            <v>PumpedGeneration</v>
          </cell>
          <cell r="D400" t="str">
            <v>Pumped</v>
          </cell>
          <cell r="E400">
            <v>0</v>
          </cell>
          <cell r="F400" t="e">
            <v>#DIV/0!</v>
          </cell>
          <cell r="G400">
            <v>0</v>
          </cell>
          <cell r="H400">
            <v>0</v>
          </cell>
        </row>
        <row r="401">
          <cell r="C401" t="str">
            <v>Pumped Energy</v>
          </cell>
          <cell r="D401" t="str">
            <v>Pumped</v>
          </cell>
          <cell r="E401">
            <v>0</v>
          </cell>
          <cell r="F401" t="e">
            <v>#DIV/0!</v>
          </cell>
          <cell r="G401">
            <v>0</v>
          </cell>
          <cell r="H401">
            <v>0</v>
          </cell>
        </row>
        <row r="402">
          <cell r="C402" t="str">
            <v xml:space="preserve">Vizag </v>
          </cell>
          <cell r="D402" t="str">
            <v>Captive</v>
          </cell>
          <cell r="E402">
            <v>259.30000000000007</v>
          </cell>
          <cell r="F402">
            <v>41.8</v>
          </cell>
          <cell r="G402">
            <v>80.489999999999981</v>
          </cell>
          <cell r="H402">
            <v>2.3107177033492974</v>
          </cell>
        </row>
        <row r="403">
          <cell r="C403" t="str">
            <v>Coal</v>
          </cell>
          <cell r="D403" t="str">
            <v>Captive</v>
          </cell>
          <cell r="E403">
            <v>233.60000000000002</v>
          </cell>
          <cell r="F403">
            <v>40.800000000000004</v>
          </cell>
          <cell r="G403">
            <v>69.899999999999991</v>
          </cell>
          <cell r="H403">
            <v>3.7691176470588061</v>
          </cell>
        </row>
        <row r="404">
          <cell r="C404" t="str">
            <v>Diesel</v>
          </cell>
          <cell r="D404" t="str">
            <v>Captive</v>
          </cell>
          <cell r="E404">
            <v>516.29999999999939</v>
          </cell>
          <cell r="F404">
            <v>10.242499999999998</v>
          </cell>
          <cell r="G404">
            <v>48.16999999999998</v>
          </cell>
          <cell r="H404">
            <v>154.05699536246033</v>
          </cell>
        </row>
        <row r="405">
          <cell r="C405" t="str">
            <v>Gas</v>
          </cell>
          <cell r="D405" t="str">
            <v>Captive</v>
          </cell>
          <cell r="E405">
            <v>99</v>
          </cell>
          <cell r="F405">
            <v>39.625</v>
          </cell>
          <cell r="G405">
            <v>28.23</v>
          </cell>
          <cell r="H405">
            <v>2.4044479495268121</v>
          </cell>
        </row>
        <row r="406">
          <cell r="C406" t="str">
            <v>Residue</v>
          </cell>
          <cell r="D406" t="str">
            <v>Captive</v>
          </cell>
          <cell r="E406">
            <v>53.5</v>
          </cell>
          <cell r="F406">
            <v>42.7</v>
          </cell>
          <cell r="G406">
            <v>16.43</v>
          </cell>
          <cell r="H406">
            <v>0.1154332552693198</v>
          </cell>
        </row>
        <row r="407">
          <cell r="C407" t="str">
            <v>Kaiga</v>
          </cell>
          <cell r="D407" t="str">
            <v>Imports</v>
          </cell>
          <cell r="E407">
            <v>115</v>
          </cell>
          <cell r="F407">
            <v>36.299999999999997</v>
          </cell>
          <cell r="G407">
            <v>30.08</v>
          </cell>
          <cell r="H407">
            <v>0</v>
          </cell>
        </row>
        <row r="408">
          <cell r="C408" t="e">
            <v>#N/A</v>
          </cell>
          <cell r="D408" t="e">
            <v>#N/A</v>
          </cell>
          <cell r="E408">
            <v>0</v>
          </cell>
          <cell r="F408">
            <v>0</v>
          </cell>
          <cell r="G408">
            <v>0</v>
          </cell>
          <cell r="H408">
            <v>0</v>
          </cell>
        </row>
        <row r="409">
          <cell r="C409" t="e">
            <v>#N/A</v>
          </cell>
          <cell r="D409" t="e">
            <v>#N/A</v>
          </cell>
          <cell r="E409">
            <v>0</v>
          </cell>
          <cell r="F409">
            <v>0</v>
          </cell>
          <cell r="G409">
            <v>0</v>
          </cell>
          <cell r="H409">
            <v>0</v>
          </cell>
        </row>
        <row r="410">
          <cell r="C410" t="e">
            <v>#N/A</v>
          </cell>
          <cell r="D410" t="e">
            <v>#N/A</v>
          </cell>
          <cell r="E410">
            <v>0</v>
          </cell>
          <cell r="F410">
            <v>0</v>
          </cell>
          <cell r="G410">
            <v>0</v>
          </cell>
          <cell r="H410">
            <v>0</v>
          </cell>
        </row>
        <row r="411">
          <cell r="C411" t="e">
            <v>#N/A</v>
          </cell>
          <cell r="D411" t="e">
            <v>#N/A</v>
          </cell>
          <cell r="E411">
            <v>0</v>
          </cell>
          <cell r="F411">
            <v>0</v>
          </cell>
          <cell r="G411">
            <v>0</v>
          </cell>
          <cell r="H411">
            <v>0</v>
          </cell>
        </row>
        <row r="412">
          <cell r="C412" t="e">
            <v>#N/A</v>
          </cell>
          <cell r="D412" t="e">
            <v>#N/A</v>
          </cell>
          <cell r="E412">
            <v>0</v>
          </cell>
          <cell r="F412">
            <v>0</v>
          </cell>
          <cell r="G412">
            <v>0</v>
          </cell>
          <cell r="H412">
            <v>0</v>
          </cell>
        </row>
        <row r="413">
          <cell r="C413" t="e">
            <v>#N/A</v>
          </cell>
          <cell r="D413" t="e">
            <v>#N/A</v>
          </cell>
          <cell r="E413">
            <v>0</v>
          </cell>
          <cell r="F413">
            <v>0</v>
          </cell>
          <cell r="G413">
            <v>0</v>
          </cell>
          <cell r="H413">
            <v>0</v>
          </cell>
        </row>
        <row r="414">
          <cell r="C414" t="e">
            <v>#N/A</v>
          </cell>
          <cell r="D414" t="e">
            <v>#N/A</v>
          </cell>
          <cell r="E414">
            <v>0</v>
          </cell>
          <cell r="F414">
            <v>0</v>
          </cell>
          <cell r="G414">
            <v>0</v>
          </cell>
          <cell r="H414">
            <v>0</v>
          </cell>
        </row>
        <row r="415">
          <cell r="C415" t="e">
            <v>#N/A</v>
          </cell>
          <cell r="D415" t="e">
            <v>#N/A</v>
          </cell>
          <cell r="E415">
            <v>0</v>
          </cell>
          <cell r="F415">
            <v>0</v>
          </cell>
          <cell r="G415">
            <v>0</v>
          </cell>
          <cell r="H415">
            <v>0</v>
          </cell>
        </row>
        <row r="416">
          <cell r="C416" t="e">
            <v>#N/A</v>
          </cell>
          <cell r="D416" t="e">
            <v>#N/A</v>
          </cell>
          <cell r="E416">
            <v>0</v>
          </cell>
          <cell r="F416">
            <v>0</v>
          </cell>
          <cell r="G416">
            <v>0</v>
          </cell>
          <cell r="H416">
            <v>0</v>
          </cell>
        </row>
        <row r="417">
          <cell r="C417" t="e">
            <v>#N/A</v>
          </cell>
          <cell r="D417" t="e">
            <v>#N/A</v>
          </cell>
          <cell r="E417">
            <v>0</v>
          </cell>
          <cell r="F417">
            <v>0</v>
          </cell>
          <cell r="G417">
            <v>0</v>
          </cell>
          <cell r="H417">
            <v>0</v>
          </cell>
        </row>
        <row r="418">
          <cell r="C418" t="e">
            <v>#N/A</v>
          </cell>
          <cell r="D418" t="e">
            <v>#N/A</v>
          </cell>
          <cell r="E418">
            <v>0</v>
          </cell>
          <cell r="F418">
            <v>0</v>
          </cell>
          <cell r="G418">
            <v>0</v>
          </cell>
          <cell r="H418">
            <v>0</v>
          </cell>
        </row>
      </sheetData>
      <sheetData sheetId="3"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views"/>
      <sheetName val="Common"/>
      <sheetName val="Dom"/>
      <sheetName val="NDom"/>
      <sheetName val="Agr"/>
      <sheetName val="lTInd"/>
      <sheetName val="HT"/>
      <sheetName val="TOTAL"/>
      <sheetName val="EV Database New GDP"/>
      <sheetName val="1{D Base-Hist"/>
      <sheetName val="DOMESTIC"/>
      <sheetName val="COMMERCIAL"/>
      <sheetName val="AGL"/>
      <sheetName val="LT INDUSTRY"/>
      <sheetName val="LT OTHERS"/>
      <sheetName val="INDUSTRIAL"/>
      <sheetName val="HT OTHERS"/>
      <sheetName val="RAILWAY TRACTION"/>
      <sheetName val="RESCOs"/>
      <sheetName val="op"/>
      <sheetName val="output"/>
    </sheetNames>
    <sheetDataSet>
      <sheetData sheetId="0" refreshError="1">
        <row r="5">
          <cell r="B5" t="str">
            <v>R-Square</v>
          </cell>
          <cell r="C5" t="str">
            <v>Durbin-Watson</v>
          </cell>
          <cell r="D5" t="str">
            <v>T-Stat-1</v>
          </cell>
          <cell r="E5" t="str">
            <v>T-Stat-2</v>
          </cell>
          <cell r="F5" t="str">
            <v>Constant</v>
          </cell>
          <cell r="G5" t="str">
            <v>POPTOT</v>
          </cell>
          <cell r="H5" t="str">
            <v>GDPTC</v>
          </cell>
        </row>
        <row r="14">
          <cell r="B14" t="str">
            <v>R-Square</v>
          </cell>
          <cell r="C14" t="str">
            <v>Durbin-Watson</v>
          </cell>
          <cell r="D14" t="str">
            <v>T-Stat-1</v>
          </cell>
          <cell r="E14" t="str">
            <v>T-Stat-2</v>
          </cell>
          <cell r="F14" t="str">
            <v>Constant</v>
          </cell>
          <cell r="G14" t="str">
            <v>POPTOT</v>
          </cell>
          <cell r="H14" t="str">
            <v>POPURB</v>
          </cell>
        </row>
        <row r="22">
          <cell r="B22" t="str">
            <v>R-Square</v>
          </cell>
          <cell r="C22" t="str">
            <v>Durbin-Watson</v>
          </cell>
          <cell r="D22" t="str">
            <v>T-Stat-1</v>
          </cell>
          <cell r="E22" t="str">
            <v>T-Stat-2</v>
          </cell>
          <cell r="F22" t="str">
            <v>Constant</v>
          </cell>
          <cell r="G22" t="str">
            <v>POPTOT</v>
          </cell>
          <cell r="H22" t="str">
            <v>GDPTC</v>
          </cell>
        </row>
        <row r="32">
          <cell r="B32" t="str">
            <v>R-Square</v>
          </cell>
          <cell r="C32" t="str">
            <v>Durbin-Watson</v>
          </cell>
          <cell r="D32" t="str">
            <v>T-Stat-1</v>
          </cell>
          <cell r="E32" t="str">
            <v>T-Stat-2</v>
          </cell>
          <cell r="F32" t="str">
            <v>Constant</v>
          </cell>
          <cell r="G32" t="str">
            <v>POPRU</v>
          </cell>
          <cell r="H32" t="str">
            <v>PGDPC</v>
          </cell>
        </row>
        <row r="42">
          <cell r="B42" t="str">
            <v>R-Square</v>
          </cell>
          <cell r="C42" t="str">
            <v>Durbin-Watson</v>
          </cell>
          <cell r="D42" t="str">
            <v>T-Stat-1</v>
          </cell>
          <cell r="E42" t="str">
            <v>T-Stat-2</v>
          </cell>
          <cell r="F42" t="str">
            <v>Constant</v>
          </cell>
          <cell r="G42" t="str">
            <v>GDPSC</v>
          </cell>
          <cell r="H42" t="str">
            <v>MANUFC</v>
          </cell>
        </row>
        <row r="49">
          <cell r="B49" t="str">
            <v>R-Square</v>
          </cell>
          <cell r="C49" t="str">
            <v>Durbin-Watson</v>
          </cell>
          <cell r="D49" t="str">
            <v>T-Stat-1</v>
          </cell>
          <cell r="E49" t="str">
            <v>T-Stat-2</v>
          </cell>
          <cell r="F49" t="str">
            <v>Constant</v>
          </cell>
          <cell r="G49" t="str">
            <v>GDPTOTC</v>
          </cell>
          <cell r="H49" t="str">
            <v>POPTOT</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XXXX"/>
      <sheetName val="cover1"/>
      <sheetName val="RevenueInput"/>
      <sheetName val="RevenueBreakupInput"/>
      <sheetName val="BudgetInput1"/>
      <sheetName val="BudgetInput2"/>
      <sheetName val="LoadSurveyInput"/>
      <sheetName val="DebtorsInput"/>
      <sheetName val="DisconnectionsInput"/>
      <sheetName val="TransformerInput"/>
      <sheetName val="TransformerMaintInput"/>
      <sheetName val="Index"/>
      <sheetName val="Profit"/>
      <sheetName val="Trend"/>
      <sheetName val="REV1"/>
      <sheetName val="REV1A"/>
      <sheetName val="REV2"/>
      <sheetName val="REV3"/>
      <sheetName val="REV3A"/>
      <sheetName val="REV4"/>
      <sheetName val="REV5"/>
      <sheetName val="REV6"/>
      <sheetName val="COLL1"/>
      <sheetName val="COLL2"/>
      <sheetName val="METER1"/>
      <sheetName val="LOAD1"/>
      <sheetName val="TRANSFORMER1"/>
      <sheetName val="TRANSFORMERMAINT1"/>
      <sheetName val="A2-02-03"/>
      <sheetName val="1.1 Trs. Fai."/>
      <sheetName val="cap all"/>
      <sheetName val="Sheet1"/>
      <sheetName val="04REL"/>
      <sheetName val="Addl.40"/>
      <sheetName val="STN WISE EMR"/>
      <sheetName val="2004"/>
      <sheetName val="Form-C4"/>
      <sheetName val="Challan"/>
      <sheetName val="% of Elect"/>
      <sheetName val="Salient1"/>
      <sheetName val="Data"/>
      <sheetName val="Survey Status_2"/>
      <sheetName val="Dom"/>
      <sheetName val="DATA_PRG"/>
      <sheetName val="all"/>
      <sheetName val="MNCL"/>
      <sheetName val="t_prsr"/>
      <sheetName val="General"/>
      <sheetName val="ATP"/>
      <sheetName val="NPDCL-LOADS-13"/>
      <sheetName val="Lead statement"/>
      <sheetName val="Labour charges"/>
      <sheetName val="Detailed"/>
      <sheetName val="C.S.GENERATION"/>
      <sheetName val="New GLs"/>
      <sheetName val="1_1_Trs__Fai_"/>
      <sheetName val="cap_all"/>
      <sheetName val="Addl_40"/>
      <sheetName val="STN_WISE_EMR"/>
      <sheetName val="%_of_Elect"/>
      <sheetName val="Survey_Status_2"/>
      <sheetName val="BWSCPlt"/>
      <sheetName val="CI"/>
      <sheetName val="DI"/>
      <sheetName val="G.R.P"/>
      <sheetName val="HDPE"/>
      <sheetName val="PSC REVISED"/>
      <sheetName val="pvc"/>
      <sheetName val="R_Abstract"/>
      <sheetName val="ONLINE DUMP"/>
      <sheetName val="WATER-HAMMER"/>
      <sheetName val="1"/>
      <sheetName val="Newabstract"/>
      <sheetName val="A 3.7"/>
      <sheetName val="BREAKUP OF OIL"/>
      <sheetName val="SUMMERY"/>
      <sheetName val="Discom Details"/>
      <sheetName val="Inputs"/>
      <sheetName val="Work_sheet"/>
      <sheetName val="Executive Summary -Thermal"/>
      <sheetName val="Stationwise Thermal &amp; Hydel Gen"/>
      <sheetName val="TWELVE"/>
      <sheetName val="3-BGP"/>
      <sheetName val="Demand"/>
      <sheetName val="MANDAL"/>
      <sheetName val="Mortars"/>
    </sheetNames>
    <sheetDataSet>
      <sheetData sheetId="0" refreshError="1"/>
      <sheetData sheetId="1" refreshError="1"/>
      <sheetData sheetId="2" refreshError="1">
        <row r="30">
          <cell r="A30" t="str">
            <v>Business Unit</v>
          </cell>
        </row>
        <row r="31">
          <cell r="A31" t="str">
            <v>Manager</v>
          </cell>
        </row>
        <row r="34">
          <cell r="A34" t="str">
            <v>Central Power Distribution Company of AP Limited</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m"/>
      <sheetName val="Challan"/>
      <sheetName val="Annexure-I"/>
      <sheetName val="Param"/>
      <sheetName val="outPut"/>
    </sheetNames>
    <sheetDataSet>
      <sheetData sheetId="0"/>
      <sheetData sheetId="1">
        <row r="7">
          <cell r="A7">
            <v>1</v>
          </cell>
        </row>
        <row r="8">
          <cell r="A8">
            <v>2</v>
          </cell>
        </row>
        <row r="9">
          <cell r="A9">
            <v>3</v>
          </cell>
        </row>
        <row r="10">
          <cell r="A10">
            <v>4</v>
          </cell>
        </row>
        <row r="847">
          <cell r="IV847">
            <v>193</v>
          </cell>
        </row>
        <row r="848">
          <cell r="IV848">
            <v>194</v>
          </cell>
        </row>
        <row r="849">
          <cell r="IV849" t="str">
            <v>194A</v>
          </cell>
        </row>
        <row r="850">
          <cell r="IV850" t="str">
            <v>194B</v>
          </cell>
        </row>
        <row r="851">
          <cell r="IV851" t="str">
            <v>194BB</v>
          </cell>
        </row>
        <row r="852">
          <cell r="IV852" t="str">
            <v>194C</v>
          </cell>
        </row>
        <row r="853">
          <cell r="IV853" t="str">
            <v>194D</v>
          </cell>
        </row>
        <row r="854">
          <cell r="IV854" t="str">
            <v>194EE</v>
          </cell>
        </row>
        <row r="855">
          <cell r="IV855" t="str">
            <v>194F</v>
          </cell>
        </row>
        <row r="856">
          <cell r="IV856" t="str">
            <v>194G</v>
          </cell>
        </row>
        <row r="857">
          <cell r="IV857" t="str">
            <v>194H</v>
          </cell>
        </row>
        <row r="858">
          <cell r="IV858" t="str">
            <v>194I</v>
          </cell>
        </row>
        <row r="859">
          <cell r="IV859" t="str">
            <v>194J</v>
          </cell>
        </row>
        <row r="860">
          <cell r="IV860" t="str">
            <v>194LA</v>
          </cell>
        </row>
      </sheetData>
      <sheetData sheetId="2"/>
      <sheetData sheetId="3"/>
      <sheetData sheetId="4"/>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og"/>
      <sheetName val="Tariff"/>
      <sheetName val="PRSN"/>
      <sheetName val="Impact"/>
      <sheetName val="ARR"/>
      <sheetName val="Billing-PY"/>
      <sheetName val="Billing-C&amp;E Y"/>
      <sheetName val="Customers-All"/>
      <sheetName val="Customers-CP"/>
      <sheetName val="Customers-EP"/>
      <sheetName val="Customers-NP"/>
      <sheetName val="Customers-SP"/>
      <sheetName val="REV"/>
      <sheetName val="ERC-CY"/>
      <sheetName val="ERC-EY"/>
      <sheetName val="ERP-EY"/>
      <sheetName val="Forecast-CY"/>
      <sheetName val="Sheet1"/>
      <sheetName val="Forecast-EY"/>
      <sheetName val="MC-CP"/>
      <sheetName val="MC-EP"/>
      <sheetName val="MC-NP"/>
      <sheetName val="MC-SP"/>
      <sheetName val="RevenueIncrease"/>
      <sheetName val="CostRecovery"/>
      <sheetName val="Subsidy"/>
      <sheetName val="Assumptions"/>
      <sheetName val="General"/>
      <sheetName val="RESCOs"/>
      <sheetName val="Table-I"/>
      <sheetName val="Tables-II"/>
      <sheetName val="Challan"/>
      <sheetName val="all"/>
      <sheetName val="Work_sheet"/>
      <sheetName val="C.S.GENERATION"/>
      <sheetName val="cover1"/>
      <sheetName val="RevenueInput"/>
      <sheetName val="% of Elect"/>
      <sheetName val="2004"/>
      <sheetName val="DATA_PRG"/>
      <sheetName val="Form-C4"/>
      <sheetName val="Energy_bal"/>
      <sheetName val="t_prsr"/>
      <sheetName val="cap all"/>
      <sheetName val="Discom Details"/>
      <sheetName val="Dom"/>
      <sheetName val="Spec Rev and Cons 18-19"/>
      <sheetName val="Part A General"/>
      <sheetName val="A2-02-03"/>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row r="3">
          <cell r="A3">
            <v>100</v>
          </cell>
        </row>
        <row r="4">
          <cell r="A4">
            <v>1000</v>
          </cell>
        </row>
        <row r="6">
          <cell r="A6">
            <v>1000000</v>
          </cell>
        </row>
        <row r="7">
          <cell r="A7">
            <v>10000000</v>
          </cell>
        </row>
      </sheetData>
      <sheetData sheetId="28">
        <row r="3">
          <cell r="A3">
            <v>100</v>
          </cell>
        </row>
      </sheetData>
      <sheetData sheetId="29"/>
      <sheetData sheetId="30"/>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RVE(1)"/>
      <sheetName val="Investplan"/>
      <sheetName val="Unitcosts"/>
    </sheetNames>
    <sheetDataSet>
      <sheetData sheetId="0">
        <row r="3">
          <cell r="A3">
            <v>2.6</v>
          </cell>
          <cell r="B3">
            <v>80000</v>
          </cell>
          <cell r="C3">
            <v>5</v>
          </cell>
        </row>
        <row r="4">
          <cell r="A4">
            <v>2.7</v>
          </cell>
          <cell r="B4">
            <v>75200</v>
          </cell>
          <cell r="C4">
            <v>5.5</v>
          </cell>
        </row>
        <row r="5">
          <cell r="A5">
            <v>2.8</v>
          </cell>
          <cell r="B5">
            <v>70400</v>
          </cell>
          <cell r="C5">
            <v>6</v>
          </cell>
        </row>
        <row r="6">
          <cell r="A6">
            <v>2.9</v>
          </cell>
          <cell r="B6">
            <v>65600</v>
          </cell>
          <cell r="C6">
            <v>6.5</v>
          </cell>
        </row>
        <row r="7">
          <cell r="A7">
            <v>3</v>
          </cell>
          <cell r="B7">
            <v>60800</v>
          </cell>
          <cell r="C7">
            <v>7</v>
          </cell>
        </row>
        <row r="8">
          <cell r="A8">
            <v>3.1</v>
          </cell>
          <cell r="B8">
            <v>56000</v>
          </cell>
          <cell r="C8">
            <v>7.5</v>
          </cell>
        </row>
        <row r="9">
          <cell r="A9">
            <v>3.3000000000000003</v>
          </cell>
          <cell r="B9">
            <v>54600</v>
          </cell>
          <cell r="C9">
            <v>8</v>
          </cell>
        </row>
        <row r="10">
          <cell r="A10">
            <v>3.5000000000000004</v>
          </cell>
          <cell r="B10">
            <v>53200</v>
          </cell>
          <cell r="C10">
            <v>8.5</v>
          </cell>
        </row>
        <row r="11">
          <cell r="A11">
            <v>3.7000000000000006</v>
          </cell>
          <cell r="B11">
            <v>51800</v>
          </cell>
          <cell r="C11">
            <v>9</v>
          </cell>
        </row>
        <row r="12">
          <cell r="A12">
            <v>3.9000000000000008</v>
          </cell>
          <cell r="B12">
            <v>50400</v>
          </cell>
          <cell r="C12">
            <v>9.5</v>
          </cell>
        </row>
        <row r="13">
          <cell r="A13">
            <v>4.1000000000000005</v>
          </cell>
          <cell r="B13">
            <v>47000</v>
          </cell>
          <cell r="C13">
            <v>10</v>
          </cell>
        </row>
        <row r="14">
          <cell r="A14">
            <v>4.3000000000000007</v>
          </cell>
          <cell r="B14">
            <v>46000</v>
          </cell>
          <cell r="C14">
            <v>10.377358490566039</v>
          </cell>
        </row>
        <row r="15">
          <cell r="A15">
            <v>4.5000000000000009</v>
          </cell>
          <cell r="B15">
            <v>45000</v>
          </cell>
          <cell r="C15">
            <v>10.754716981132077</v>
          </cell>
        </row>
        <row r="16">
          <cell r="A16">
            <v>4.7000000000000011</v>
          </cell>
          <cell r="B16">
            <v>44000</v>
          </cell>
          <cell r="C16">
            <v>11.132075471698116</v>
          </cell>
        </row>
        <row r="17">
          <cell r="A17">
            <v>4.9000000000000012</v>
          </cell>
          <cell r="B17">
            <v>43000</v>
          </cell>
          <cell r="C17">
            <v>11.509433962264154</v>
          </cell>
        </row>
        <row r="18">
          <cell r="A18">
            <v>5.1000000000000014</v>
          </cell>
          <cell r="B18">
            <v>42000</v>
          </cell>
          <cell r="C18">
            <v>11.886792452830193</v>
          </cell>
        </row>
        <row r="19">
          <cell r="A19">
            <v>5.2</v>
          </cell>
          <cell r="B19">
            <v>40300</v>
          </cell>
          <cell r="C19">
            <v>12</v>
          </cell>
        </row>
        <row r="20">
          <cell r="A20">
            <v>5.3000000000000016</v>
          </cell>
          <cell r="B20">
            <v>38600</v>
          </cell>
          <cell r="C20">
            <v>12.264150943396231</v>
          </cell>
        </row>
        <row r="21">
          <cell r="A21">
            <v>5.4</v>
          </cell>
          <cell r="B21">
            <v>36900</v>
          </cell>
          <cell r="C21">
            <v>12.4</v>
          </cell>
        </row>
        <row r="22">
          <cell r="A22">
            <v>5.5000000000000018</v>
          </cell>
          <cell r="B22">
            <v>35200</v>
          </cell>
          <cell r="C22">
            <v>12.64150943396227</v>
          </cell>
        </row>
        <row r="23">
          <cell r="A23">
            <v>5.6</v>
          </cell>
          <cell r="B23">
            <v>33500</v>
          </cell>
          <cell r="C23">
            <v>12.85</v>
          </cell>
        </row>
        <row r="24">
          <cell r="A24">
            <v>5.700000000000002</v>
          </cell>
          <cell r="B24">
            <v>31800</v>
          </cell>
          <cell r="C24">
            <v>13.018867924528308</v>
          </cell>
        </row>
        <row r="25">
          <cell r="A25">
            <v>5.8</v>
          </cell>
          <cell r="B25">
            <v>30100</v>
          </cell>
          <cell r="C25">
            <v>13.2</v>
          </cell>
        </row>
        <row r="26">
          <cell r="A26">
            <v>5.9000000000000021</v>
          </cell>
          <cell r="B26">
            <v>28400</v>
          </cell>
          <cell r="C26">
            <v>13.396226415094347</v>
          </cell>
        </row>
        <row r="27">
          <cell r="A27">
            <v>6</v>
          </cell>
          <cell r="B27">
            <v>26700</v>
          </cell>
          <cell r="C27">
            <v>13.55</v>
          </cell>
        </row>
        <row r="28">
          <cell r="A28">
            <v>6.1000000000000023</v>
          </cell>
          <cell r="B28">
            <v>25000</v>
          </cell>
          <cell r="C28">
            <v>13.773584905660385</v>
          </cell>
        </row>
        <row r="29">
          <cell r="A29">
            <v>6.3000000000000025</v>
          </cell>
          <cell r="B29">
            <v>24380.952380952382</v>
          </cell>
          <cell r="C29">
            <v>14.150943396226424</v>
          </cell>
        </row>
        <row r="30">
          <cell r="A30">
            <v>6.5000000000000027</v>
          </cell>
          <cell r="B30">
            <v>23761.904761904763</v>
          </cell>
          <cell r="C30">
            <v>14.528301886792462</v>
          </cell>
        </row>
        <row r="31">
          <cell r="A31">
            <v>6.6000000000000023</v>
          </cell>
          <cell r="B31">
            <v>23142.857142857145</v>
          </cell>
          <cell r="C31">
            <v>14.905660377358501</v>
          </cell>
        </row>
        <row r="32">
          <cell r="A32">
            <v>6.700000000000002</v>
          </cell>
          <cell r="B32">
            <v>22523.809523809527</v>
          </cell>
          <cell r="C32">
            <v>15.28301886792454</v>
          </cell>
        </row>
        <row r="33">
          <cell r="A33">
            <v>6.9000000000000021</v>
          </cell>
          <cell r="B33">
            <v>21904.761904761908</v>
          </cell>
          <cell r="C33">
            <v>15.660377358490578</v>
          </cell>
        </row>
        <row r="34">
          <cell r="A34">
            <v>7.1000000000000023</v>
          </cell>
          <cell r="B34">
            <v>21285.71428571429</v>
          </cell>
          <cell r="C34">
            <v>16.037735849056617</v>
          </cell>
        </row>
        <row r="35">
          <cell r="A35">
            <v>7.3000000000000025</v>
          </cell>
          <cell r="B35">
            <v>20666.666666666672</v>
          </cell>
          <cell r="C35">
            <v>16.415094339622655</v>
          </cell>
        </row>
        <row r="36">
          <cell r="A36">
            <v>7.5000000000000027</v>
          </cell>
          <cell r="B36">
            <v>20047.619047619053</v>
          </cell>
          <cell r="C36">
            <v>16.792452830188694</v>
          </cell>
        </row>
        <row r="37">
          <cell r="A37">
            <v>7.7000000000000028</v>
          </cell>
          <cell r="B37">
            <v>19428.571428571435</v>
          </cell>
          <cell r="C37">
            <v>17.169811320754732</v>
          </cell>
        </row>
        <row r="38">
          <cell r="A38">
            <v>7.900000000000003</v>
          </cell>
          <cell r="B38">
            <v>18809.523809523816</v>
          </cell>
          <cell r="C38">
            <v>17.547169811320771</v>
          </cell>
        </row>
        <row r="39">
          <cell r="A39">
            <v>8.1000000000000032</v>
          </cell>
          <cell r="B39">
            <v>18190.476190476198</v>
          </cell>
          <cell r="C39">
            <v>17.924528301886809</v>
          </cell>
        </row>
        <row r="40">
          <cell r="A40">
            <v>8.3000000000000025</v>
          </cell>
          <cell r="B40">
            <v>17571.42857142858</v>
          </cell>
          <cell r="C40">
            <v>18.301886792452848</v>
          </cell>
        </row>
        <row r="41">
          <cell r="A41">
            <v>8.5000000000000018</v>
          </cell>
          <cell r="B41">
            <v>16952.380952380961</v>
          </cell>
          <cell r="C41">
            <v>18.679245283018886</v>
          </cell>
        </row>
        <row r="42">
          <cell r="A42">
            <v>8.7000000000000011</v>
          </cell>
          <cell r="B42">
            <v>16333.333333333343</v>
          </cell>
          <cell r="C42">
            <v>19.056603773584925</v>
          </cell>
        </row>
        <row r="43">
          <cell r="A43">
            <v>8.9</v>
          </cell>
          <cell r="B43">
            <v>15714.285714285725</v>
          </cell>
          <cell r="C43">
            <v>19.433962264150964</v>
          </cell>
        </row>
        <row r="44">
          <cell r="A44">
            <v>9.1</v>
          </cell>
          <cell r="B44">
            <v>15095.238095238106</v>
          </cell>
          <cell r="C44">
            <v>19.811320754717002</v>
          </cell>
        </row>
        <row r="45">
          <cell r="A45">
            <v>9.2999999999999989</v>
          </cell>
          <cell r="B45">
            <v>14476.190476190488</v>
          </cell>
          <cell r="C45">
            <v>20.188679245283041</v>
          </cell>
        </row>
        <row r="46">
          <cell r="A46">
            <v>9.4999999999999982</v>
          </cell>
          <cell r="B46">
            <v>13857.14285714287</v>
          </cell>
          <cell r="C46">
            <v>20.566037735849079</v>
          </cell>
        </row>
        <row r="47">
          <cell r="A47">
            <v>9.6999999999999975</v>
          </cell>
          <cell r="B47">
            <v>13238.095238095251</v>
          </cell>
          <cell r="C47">
            <v>20.943396226415118</v>
          </cell>
        </row>
        <row r="48">
          <cell r="A48">
            <v>9.8999999999999968</v>
          </cell>
          <cell r="B48">
            <v>12619.047619047633</v>
          </cell>
          <cell r="C48">
            <v>21.320754716981156</v>
          </cell>
        </row>
        <row r="49">
          <cell r="A49">
            <v>10.099999999999996</v>
          </cell>
          <cell r="B49">
            <v>12000</v>
          </cell>
          <cell r="C49">
            <v>21.698113207547195</v>
          </cell>
        </row>
        <row r="50">
          <cell r="A50">
            <v>10.299999999999995</v>
          </cell>
          <cell r="B50">
            <v>11850</v>
          </cell>
          <cell r="C50">
            <v>22.075471698113233</v>
          </cell>
        </row>
        <row r="51">
          <cell r="A51">
            <v>10.499999999999995</v>
          </cell>
          <cell r="B51">
            <v>11700</v>
          </cell>
          <cell r="C51">
            <v>22.452830188679272</v>
          </cell>
        </row>
        <row r="52">
          <cell r="A52">
            <v>10.699999999999994</v>
          </cell>
          <cell r="B52">
            <v>11550</v>
          </cell>
          <cell r="C52">
            <v>22.83018867924531</v>
          </cell>
        </row>
        <row r="53">
          <cell r="A53">
            <v>10.899999999999993</v>
          </cell>
          <cell r="B53">
            <v>11400</v>
          </cell>
          <cell r="C53">
            <v>23.207547169811349</v>
          </cell>
        </row>
        <row r="54">
          <cell r="A54">
            <v>11.099999999999993</v>
          </cell>
          <cell r="B54">
            <v>11250</v>
          </cell>
          <cell r="C54">
            <v>23.584905660377387</v>
          </cell>
        </row>
        <row r="55">
          <cell r="A55">
            <v>11.299999999999992</v>
          </cell>
          <cell r="B55">
            <v>11100</v>
          </cell>
          <cell r="C55">
            <v>23.962264150943426</v>
          </cell>
        </row>
        <row r="56">
          <cell r="A56">
            <v>11.499999999999991</v>
          </cell>
          <cell r="B56">
            <v>10950</v>
          </cell>
          <cell r="C56">
            <v>24.339622641509465</v>
          </cell>
        </row>
        <row r="57">
          <cell r="A57">
            <v>11.69999999999999</v>
          </cell>
          <cell r="B57">
            <v>10800</v>
          </cell>
          <cell r="C57">
            <v>24.716981132075503</v>
          </cell>
        </row>
        <row r="58">
          <cell r="A58">
            <v>11.89999999999999</v>
          </cell>
          <cell r="B58">
            <v>10650</v>
          </cell>
          <cell r="C58">
            <v>25.094339622641542</v>
          </cell>
        </row>
        <row r="59">
          <cell r="A59">
            <v>12.099999999999989</v>
          </cell>
          <cell r="B59">
            <v>10500</v>
          </cell>
          <cell r="C59">
            <v>25.47169811320758</v>
          </cell>
        </row>
        <row r="60">
          <cell r="A60">
            <v>12.299999999999988</v>
          </cell>
          <cell r="B60">
            <v>10366.666666666666</v>
          </cell>
          <cell r="C60">
            <v>25.849056603773619</v>
          </cell>
        </row>
        <row r="61">
          <cell r="A61">
            <v>12.499999999999988</v>
          </cell>
          <cell r="B61">
            <v>10233.333333333332</v>
          </cell>
          <cell r="C61">
            <v>26.226415094339657</v>
          </cell>
        </row>
        <row r="62">
          <cell r="A62">
            <v>12.699999999999987</v>
          </cell>
          <cell r="B62">
            <v>10099.999999999998</v>
          </cell>
          <cell r="C62">
            <v>26.603773584905696</v>
          </cell>
        </row>
        <row r="63">
          <cell r="A63">
            <v>12.899999999999986</v>
          </cell>
          <cell r="B63">
            <v>9966.6666666666642</v>
          </cell>
          <cell r="C63">
            <v>26.981132075471734</v>
          </cell>
        </row>
        <row r="64">
          <cell r="A64">
            <v>13.099999999999985</v>
          </cell>
          <cell r="B64">
            <v>9833.3333333333303</v>
          </cell>
          <cell r="C64">
            <v>27.358490566037773</v>
          </cell>
        </row>
        <row r="65">
          <cell r="A65">
            <v>13.299999999999985</v>
          </cell>
          <cell r="B65">
            <v>9699.9999999999964</v>
          </cell>
          <cell r="C65">
            <v>27.735849056603811</v>
          </cell>
        </row>
        <row r="66">
          <cell r="A66">
            <v>13.499999999999984</v>
          </cell>
          <cell r="B66">
            <v>9566.6666666666624</v>
          </cell>
          <cell r="C66">
            <v>28.11320754716985</v>
          </cell>
        </row>
        <row r="67">
          <cell r="A67">
            <v>13.699999999999983</v>
          </cell>
          <cell r="B67">
            <v>9433.3333333333285</v>
          </cell>
          <cell r="C67">
            <v>28.490566037735888</v>
          </cell>
        </row>
        <row r="68">
          <cell r="A68">
            <v>13.899999999999983</v>
          </cell>
          <cell r="B68">
            <v>9299.9999999999945</v>
          </cell>
          <cell r="C68">
            <v>28.867924528301927</v>
          </cell>
        </row>
        <row r="69">
          <cell r="A69">
            <v>14.099999999999982</v>
          </cell>
          <cell r="B69">
            <v>9166.6666666666606</v>
          </cell>
          <cell r="C69">
            <v>29.245283018867966</v>
          </cell>
        </row>
        <row r="70">
          <cell r="A70">
            <v>14.299999999999981</v>
          </cell>
          <cell r="B70">
            <v>9033.3333333333267</v>
          </cell>
          <cell r="C70">
            <v>29.622641509434004</v>
          </cell>
        </row>
        <row r="71">
          <cell r="A71">
            <v>14.49999999999998</v>
          </cell>
          <cell r="B71">
            <v>8899.9999999999927</v>
          </cell>
          <cell r="C71">
            <v>30.000000000000043</v>
          </cell>
        </row>
        <row r="72">
          <cell r="A72">
            <v>14.69999999999998</v>
          </cell>
          <cell r="B72">
            <v>8766.6666666666588</v>
          </cell>
          <cell r="C72">
            <v>30.377358490566081</v>
          </cell>
        </row>
        <row r="73">
          <cell r="A73">
            <v>14.899999999999979</v>
          </cell>
          <cell r="B73">
            <v>8633.3333333333248</v>
          </cell>
          <cell r="C73">
            <v>30.75471698113212</v>
          </cell>
        </row>
        <row r="74">
          <cell r="A74">
            <v>15.099999999999978</v>
          </cell>
          <cell r="B74">
            <v>8400</v>
          </cell>
          <cell r="C74">
            <v>31.132075471698158</v>
          </cell>
        </row>
        <row r="75">
          <cell r="A75">
            <v>15.299999999999978</v>
          </cell>
          <cell r="B75">
            <v>8372</v>
          </cell>
          <cell r="C75">
            <v>31.509433962264197</v>
          </cell>
        </row>
        <row r="76">
          <cell r="A76">
            <v>15.499999999999977</v>
          </cell>
          <cell r="B76">
            <v>8344</v>
          </cell>
          <cell r="C76">
            <v>31.886792452830235</v>
          </cell>
        </row>
        <row r="77">
          <cell r="A77">
            <v>15.699999999999976</v>
          </cell>
          <cell r="B77">
            <v>8316</v>
          </cell>
          <cell r="C77">
            <v>32.264150943396274</v>
          </cell>
        </row>
        <row r="78">
          <cell r="A78">
            <v>15.899999999999975</v>
          </cell>
          <cell r="B78">
            <v>8288</v>
          </cell>
          <cell r="C78">
            <v>32.641509433962312</v>
          </cell>
        </row>
        <row r="79">
          <cell r="A79">
            <v>16.099999999999977</v>
          </cell>
          <cell r="B79">
            <v>8260</v>
          </cell>
          <cell r="C79">
            <v>33.018867924528351</v>
          </cell>
        </row>
        <row r="80">
          <cell r="A80">
            <v>16.299999999999976</v>
          </cell>
          <cell r="B80">
            <v>8232</v>
          </cell>
          <cell r="C80">
            <v>33.396226415094389</v>
          </cell>
        </row>
        <row r="81">
          <cell r="A81">
            <v>16.499999999999975</v>
          </cell>
          <cell r="B81">
            <v>8204</v>
          </cell>
          <cell r="C81">
            <v>33.773584905660428</v>
          </cell>
        </row>
        <row r="82">
          <cell r="A82">
            <v>16.699999999999974</v>
          </cell>
          <cell r="B82">
            <v>8176</v>
          </cell>
          <cell r="C82">
            <v>34.150943396226467</v>
          </cell>
        </row>
        <row r="83">
          <cell r="A83">
            <v>16.899999999999974</v>
          </cell>
          <cell r="B83">
            <v>8148</v>
          </cell>
          <cell r="C83">
            <v>34.528301886792505</v>
          </cell>
        </row>
        <row r="84">
          <cell r="A84">
            <v>17.099999999999973</v>
          </cell>
          <cell r="B84">
            <v>8120</v>
          </cell>
          <cell r="C84">
            <v>34.905660377358544</v>
          </cell>
        </row>
        <row r="85">
          <cell r="A85">
            <v>17.299999999999972</v>
          </cell>
          <cell r="B85">
            <v>8092</v>
          </cell>
          <cell r="C85">
            <v>35.283018867924582</v>
          </cell>
        </row>
        <row r="86">
          <cell r="A86">
            <v>17.499999999999972</v>
          </cell>
          <cell r="B86">
            <v>8064</v>
          </cell>
          <cell r="C86">
            <v>35.660377358490621</v>
          </cell>
        </row>
        <row r="87">
          <cell r="A87">
            <v>17.699999999999971</v>
          </cell>
          <cell r="B87">
            <v>8036</v>
          </cell>
          <cell r="C87">
            <v>36.037735849056659</v>
          </cell>
        </row>
        <row r="88">
          <cell r="A88">
            <v>17.89999999999997</v>
          </cell>
          <cell r="B88">
            <v>8008</v>
          </cell>
          <cell r="C88">
            <v>36.415094339622698</v>
          </cell>
        </row>
        <row r="89">
          <cell r="A89">
            <v>18.099999999999969</v>
          </cell>
          <cell r="B89">
            <v>7980</v>
          </cell>
          <cell r="C89">
            <v>36.792452830188736</v>
          </cell>
        </row>
        <row r="90">
          <cell r="A90">
            <v>18.299999999999969</v>
          </cell>
          <cell r="B90">
            <v>7952</v>
          </cell>
          <cell r="C90">
            <v>37.169811320754775</v>
          </cell>
        </row>
        <row r="91">
          <cell r="A91">
            <v>18.499999999999968</v>
          </cell>
          <cell r="B91">
            <v>7924</v>
          </cell>
          <cell r="C91">
            <v>37.547169811320813</v>
          </cell>
        </row>
        <row r="92">
          <cell r="A92">
            <v>18.699999999999967</v>
          </cell>
          <cell r="B92">
            <v>7896</v>
          </cell>
          <cell r="C92">
            <v>37.924528301886852</v>
          </cell>
        </row>
        <row r="93">
          <cell r="A93">
            <v>18.899999999999967</v>
          </cell>
          <cell r="B93">
            <v>7868</v>
          </cell>
          <cell r="C93">
            <v>38.301886792452891</v>
          </cell>
        </row>
        <row r="94">
          <cell r="A94">
            <v>19.099999999999966</v>
          </cell>
          <cell r="B94">
            <v>7840</v>
          </cell>
          <cell r="C94">
            <v>38.679245283018929</v>
          </cell>
        </row>
        <row r="95">
          <cell r="A95">
            <v>19.299999999999965</v>
          </cell>
          <cell r="B95">
            <v>7812</v>
          </cell>
          <cell r="C95">
            <v>39.056603773584968</v>
          </cell>
        </row>
        <row r="96">
          <cell r="A96">
            <v>19.499999999999964</v>
          </cell>
          <cell r="B96">
            <v>7784</v>
          </cell>
          <cell r="C96">
            <v>39.433962264151006</v>
          </cell>
        </row>
        <row r="97">
          <cell r="A97">
            <v>19.699999999999964</v>
          </cell>
          <cell r="B97">
            <v>7756</v>
          </cell>
          <cell r="C97">
            <v>39.811320754717045</v>
          </cell>
        </row>
        <row r="98">
          <cell r="A98">
            <v>19.899999999999963</v>
          </cell>
          <cell r="B98">
            <v>7728</v>
          </cell>
          <cell r="C98">
            <v>40.188679245283083</v>
          </cell>
        </row>
        <row r="99">
          <cell r="A99">
            <v>20.099999999999962</v>
          </cell>
          <cell r="B99">
            <v>7700</v>
          </cell>
          <cell r="C99">
            <v>40.566037735849122</v>
          </cell>
        </row>
        <row r="100">
          <cell r="A100">
            <v>20.299999999999962</v>
          </cell>
          <cell r="B100">
            <v>7672</v>
          </cell>
          <cell r="C100">
            <v>40.94339622641516</v>
          </cell>
        </row>
        <row r="101">
          <cell r="A101">
            <v>20.499999999999961</v>
          </cell>
          <cell r="B101">
            <v>7644</v>
          </cell>
          <cell r="C101">
            <v>41.320754716981199</v>
          </cell>
        </row>
        <row r="102">
          <cell r="A102">
            <v>20.69999999999996</v>
          </cell>
          <cell r="B102">
            <v>7616</v>
          </cell>
          <cell r="C102">
            <v>41.698113207547237</v>
          </cell>
        </row>
        <row r="103">
          <cell r="A103">
            <v>20.899999999999959</v>
          </cell>
          <cell r="B103">
            <v>7588</v>
          </cell>
          <cell r="C103">
            <v>42.075471698113276</v>
          </cell>
        </row>
        <row r="104">
          <cell r="A104">
            <v>21.099999999999959</v>
          </cell>
          <cell r="B104">
            <v>7560</v>
          </cell>
          <cell r="C104">
            <v>42.452830188679314</v>
          </cell>
        </row>
        <row r="105">
          <cell r="A105">
            <v>21.299999999999958</v>
          </cell>
          <cell r="B105">
            <v>7532</v>
          </cell>
          <cell r="C105">
            <v>42.830188679245353</v>
          </cell>
        </row>
        <row r="106">
          <cell r="A106">
            <v>21.499999999999957</v>
          </cell>
          <cell r="B106">
            <v>7504</v>
          </cell>
          <cell r="C106">
            <v>43.207547169811392</v>
          </cell>
        </row>
        <row r="107">
          <cell r="A107">
            <v>21.699999999999957</v>
          </cell>
          <cell r="B107">
            <v>7476</v>
          </cell>
          <cell r="C107">
            <v>43.58490566037743</v>
          </cell>
        </row>
        <row r="108">
          <cell r="A108">
            <v>21.899999999999956</v>
          </cell>
          <cell r="B108">
            <v>7448</v>
          </cell>
          <cell r="C108">
            <v>43.962264150943469</v>
          </cell>
        </row>
        <row r="109">
          <cell r="A109">
            <v>22.099999999999955</v>
          </cell>
          <cell r="B109">
            <v>7420</v>
          </cell>
          <cell r="C109">
            <v>44.339622641509507</v>
          </cell>
        </row>
        <row r="110">
          <cell r="A110">
            <v>22.299999999999955</v>
          </cell>
          <cell r="B110">
            <v>7392</v>
          </cell>
          <cell r="C110">
            <v>44.716981132075546</v>
          </cell>
        </row>
        <row r="111">
          <cell r="A111">
            <v>22.499999999999954</v>
          </cell>
          <cell r="B111">
            <v>7364</v>
          </cell>
          <cell r="C111">
            <v>45.094339622641584</v>
          </cell>
        </row>
        <row r="112">
          <cell r="A112">
            <v>22.699999999999953</v>
          </cell>
          <cell r="B112">
            <v>7336</v>
          </cell>
          <cell r="C112">
            <v>45.471698113207623</v>
          </cell>
        </row>
        <row r="113">
          <cell r="A113">
            <v>22.899999999999952</v>
          </cell>
          <cell r="B113">
            <v>7308</v>
          </cell>
          <cell r="C113">
            <v>45.849056603773661</v>
          </cell>
        </row>
        <row r="114">
          <cell r="A114">
            <v>23.099999999999952</v>
          </cell>
          <cell r="B114">
            <v>7280</v>
          </cell>
          <cell r="C114">
            <v>46.2264150943397</v>
          </cell>
        </row>
        <row r="115">
          <cell r="A115">
            <v>23.299999999999951</v>
          </cell>
          <cell r="B115">
            <v>7252</v>
          </cell>
          <cell r="C115">
            <v>46.603773584905738</v>
          </cell>
        </row>
        <row r="116">
          <cell r="A116">
            <v>23.49999999999995</v>
          </cell>
          <cell r="B116">
            <v>7224</v>
          </cell>
          <cell r="C116">
            <v>46.981132075471777</v>
          </cell>
        </row>
        <row r="117">
          <cell r="A117">
            <v>23.69999999999995</v>
          </cell>
          <cell r="B117">
            <v>7196</v>
          </cell>
          <cell r="C117">
            <v>47.358490566037815</v>
          </cell>
        </row>
        <row r="118">
          <cell r="A118">
            <v>23.899999999999949</v>
          </cell>
          <cell r="B118">
            <v>7168</v>
          </cell>
          <cell r="C118">
            <v>47.735849056603854</v>
          </cell>
        </row>
        <row r="119">
          <cell r="A119">
            <v>24.099999999999948</v>
          </cell>
          <cell r="B119">
            <v>7140</v>
          </cell>
          <cell r="C119">
            <v>48.113207547169893</v>
          </cell>
        </row>
        <row r="120">
          <cell r="A120">
            <v>24.299999999999947</v>
          </cell>
          <cell r="B120">
            <v>7112</v>
          </cell>
          <cell r="C120">
            <v>48.490566037735931</v>
          </cell>
        </row>
        <row r="121">
          <cell r="A121">
            <v>24.499999999999947</v>
          </cell>
          <cell r="B121">
            <v>7084</v>
          </cell>
          <cell r="C121">
            <v>48.86792452830197</v>
          </cell>
        </row>
        <row r="122">
          <cell r="A122">
            <v>24.699999999999946</v>
          </cell>
          <cell r="B122">
            <v>7056</v>
          </cell>
          <cell r="C122">
            <v>49.245283018868008</v>
          </cell>
        </row>
        <row r="123">
          <cell r="A123">
            <v>24.899999999999945</v>
          </cell>
          <cell r="B123">
            <v>7028</v>
          </cell>
          <cell r="C123">
            <v>49.622641509434047</v>
          </cell>
        </row>
        <row r="124">
          <cell r="A124">
            <v>25.099999999999945</v>
          </cell>
          <cell r="B124">
            <v>7000</v>
          </cell>
          <cell r="C124">
            <v>50</v>
          </cell>
        </row>
        <row r="125">
          <cell r="A125">
            <v>25.299999999999944</v>
          </cell>
          <cell r="B125">
            <v>6980</v>
          </cell>
          <cell r="C125">
            <v>50.4</v>
          </cell>
        </row>
        <row r="126">
          <cell r="A126">
            <v>25.499999999999943</v>
          </cell>
          <cell r="B126">
            <v>6960</v>
          </cell>
          <cell r="C126">
            <v>50.8</v>
          </cell>
        </row>
        <row r="127">
          <cell r="A127">
            <v>25.699999999999942</v>
          </cell>
          <cell r="B127">
            <v>6940</v>
          </cell>
          <cell r="C127">
            <v>51.199999999999996</v>
          </cell>
        </row>
        <row r="128">
          <cell r="A128">
            <v>25.899999999999942</v>
          </cell>
          <cell r="B128">
            <v>6920</v>
          </cell>
          <cell r="C128">
            <v>51.599999999999994</v>
          </cell>
        </row>
        <row r="129">
          <cell r="A129">
            <v>26.099999999999941</v>
          </cell>
          <cell r="B129">
            <v>6900</v>
          </cell>
          <cell r="C129">
            <v>51.999999999999993</v>
          </cell>
        </row>
        <row r="130">
          <cell r="A130">
            <v>26.29999999999994</v>
          </cell>
          <cell r="B130">
            <v>6880</v>
          </cell>
          <cell r="C130">
            <v>52.399999999999991</v>
          </cell>
        </row>
        <row r="131">
          <cell r="A131">
            <v>26.49999999999994</v>
          </cell>
          <cell r="B131">
            <v>6860</v>
          </cell>
          <cell r="C131">
            <v>52.79999999999999</v>
          </cell>
        </row>
        <row r="132">
          <cell r="A132">
            <v>26.699999999999939</v>
          </cell>
          <cell r="B132">
            <v>6840</v>
          </cell>
          <cell r="C132">
            <v>53.199999999999989</v>
          </cell>
        </row>
        <row r="133">
          <cell r="A133">
            <v>26.899999999999938</v>
          </cell>
          <cell r="B133">
            <v>6820</v>
          </cell>
          <cell r="C133">
            <v>53.599999999999987</v>
          </cell>
        </row>
        <row r="134">
          <cell r="A134">
            <v>27.099999999999937</v>
          </cell>
          <cell r="B134">
            <v>6800</v>
          </cell>
          <cell r="C134">
            <v>53.999999999999986</v>
          </cell>
        </row>
        <row r="135">
          <cell r="A135">
            <v>27.299999999999937</v>
          </cell>
          <cell r="B135">
            <v>6780</v>
          </cell>
          <cell r="C135">
            <v>54.399999999999984</v>
          </cell>
        </row>
        <row r="136">
          <cell r="A136">
            <v>27.499999999999936</v>
          </cell>
          <cell r="B136">
            <v>6760</v>
          </cell>
          <cell r="C136">
            <v>54.799999999999983</v>
          </cell>
        </row>
        <row r="137">
          <cell r="A137">
            <v>27.699999999999935</v>
          </cell>
          <cell r="B137">
            <v>6740</v>
          </cell>
          <cell r="C137">
            <v>55.199999999999982</v>
          </cell>
        </row>
        <row r="138">
          <cell r="A138">
            <v>27.899999999999935</v>
          </cell>
          <cell r="B138">
            <v>6720</v>
          </cell>
          <cell r="C138">
            <v>55.59999999999998</v>
          </cell>
        </row>
        <row r="139">
          <cell r="A139">
            <v>28.099999999999934</v>
          </cell>
          <cell r="B139">
            <v>6700</v>
          </cell>
          <cell r="C139">
            <v>55.999999999999979</v>
          </cell>
        </row>
        <row r="140">
          <cell r="A140">
            <v>28.299999999999933</v>
          </cell>
          <cell r="B140">
            <v>6680</v>
          </cell>
          <cell r="C140">
            <v>56.399999999999977</v>
          </cell>
        </row>
        <row r="141">
          <cell r="A141">
            <v>28.499999999999932</v>
          </cell>
          <cell r="B141">
            <v>6660</v>
          </cell>
          <cell r="C141">
            <v>56.799999999999976</v>
          </cell>
        </row>
        <row r="142">
          <cell r="A142">
            <v>28.699999999999932</v>
          </cell>
          <cell r="B142">
            <v>6640</v>
          </cell>
          <cell r="C142">
            <v>57.199999999999974</v>
          </cell>
        </row>
        <row r="143">
          <cell r="A143">
            <v>28.899999999999931</v>
          </cell>
          <cell r="B143">
            <v>6620</v>
          </cell>
          <cell r="C143">
            <v>57.599999999999973</v>
          </cell>
        </row>
        <row r="144">
          <cell r="A144">
            <v>29.09999999999993</v>
          </cell>
          <cell r="B144">
            <v>6600</v>
          </cell>
          <cell r="C144">
            <v>57.999999999999972</v>
          </cell>
        </row>
        <row r="145">
          <cell r="A145">
            <v>29.29999999999993</v>
          </cell>
          <cell r="B145">
            <v>6580</v>
          </cell>
          <cell r="C145">
            <v>58.39999999999997</v>
          </cell>
        </row>
        <row r="146">
          <cell r="A146">
            <v>29.499999999999929</v>
          </cell>
          <cell r="B146">
            <v>6560</v>
          </cell>
          <cell r="C146">
            <v>58.799999999999969</v>
          </cell>
        </row>
        <row r="147">
          <cell r="A147">
            <v>29.699999999999928</v>
          </cell>
          <cell r="B147">
            <v>6540</v>
          </cell>
          <cell r="C147">
            <v>59.199999999999967</v>
          </cell>
        </row>
        <row r="148">
          <cell r="A148">
            <v>29.899999999999928</v>
          </cell>
          <cell r="B148">
            <v>6520</v>
          </cell>
          <cell r="C148">
            <v>59.599999999999966</v>
          </cell>
        </row>
        <row r="149">
          <cell r="A149">
            <v>30.099999999999927</v>
          </cell>
          <cell r="B149">
            <v>6500</v>
          </cell>
          <cell r="C149">
            <v>59.999999999999964</v>
          </cell>
        </row>
        <row r="150">
          <cell r="A150">
            <v>30.299999999999926</v>
          </cell>
          <cell r="B150">
            <v>6490</v>
          </cell>
          <cell r="C150">
            <v>60.3333333333333</v>
          </cell>
        </row>
        <row r="151">
          <cell r="A151">
            <v>30.499999999999925</v>
          </cell>
          <cell r="B151">
            <v>6480</v>
          </cell>
          <cell r="C151">
            <v>60.666666666666636</v>
          </cell>
        </row>
        <row r="152">
          <cell r="A152">
            <v>30.699999999999925</v>
          </cell>
          <cell r="B152">
            <v>6470</v>
          </cell>
          <cell r="C152">
            <v>60.999999999999972</v>
          </cell>
        </row>
        <row r="153">
          <cell r="A153">
            <v>30.899999999999924</v>
          </cell>
          <cell r="B153">
            <v>6460</v>
          </cell>
          <cell r="C153">
            <v>61.333333333333307</v>
          </cell>
        </row>
        <row r="154">
          <cell r="A154">
            <v>31.099999999999923</v>
          </cell>
          <cell r="B154">
            <v>6450</v>
          </cell>
          <cell r="C154">
            <v>61.666666666666643</v>
          </cell>
        </row>
        <row r="155">
          <cell r="A155">
            <v>31.299999999999923</v>
          </cell>
          <cell r="B155">
            <v>6440</v>
          </cell>
          <cell r="C155">
            <v>61.999999999999979</v>
          </cell>
        </row>
        <row r="156">
          <cell r="A156">
            <v>31.499999999999922</v>
          </cell>
          <cell r="B156">
            <v>6430</v>
          </cell>
          <cell r="C156">
            <v>62.333333333333314</v>
          </cell>
        </row>
        <row r="157">
          <cell r="A157">
            <v>31.699999999999921</v>
          </cell>
          <cell r="B157">
            <v>6420</v>
          </cell>
          <cell r="C157">
            <v>62.66666666666665</v>
          </cell>
        </row>
        <row r="158">
          <cell r="A158">
            <v>31.89999999999992</v>
          </cell>
          <cell r="B158">
            <v>6410</v>
          </cell>
          <cell r="C158">
            <v>62.999999999999986</v>
          </cell>
        </row>
        <row r="159">
          <cell r="A159">
            <v>32.099999999999923</v>
          </cell>
          <cell r="B159">
            <v>6400</v>
          </cell>
          <cell r="C159">
            <v>63.333333333333321</v>
          </cell>
        </row>
        <row r="160">
          <cell r="A160">
            <v>32.299999999999926</v>
          </cell>
          <cell r="B160">
            <v>6390</v>
          </cell>
          <cell r="C160">
            <v>63.666666666666657</v>
          </cell>
        </row>
        <row r="161">
          <cell r="A161">
            <v>32.499999999999929</v>
          </cell>
          <cell r="B161">
            <v>6380</v>
          </cell>
          <cell r="C161">
            <v>63.999999999999993</v>
          </cell>
        </row>
        <row r="162">
          <cell r="A162">
            <v>32.699999999999932</v>
          </cell>
          <cell r="B162">
            <v>6370</v>
          </cell>
          <cell r="C162">
            <v>64.333333333333329</v>
          </cell>
        </row>
        <row r="163">
          <cell r="A163">
            <v>32.899999999999935</v>
          </cell>
          <cell r="B163">
            <v>6360</v>
          </cell>
          <cell r="C163">
            <v>64.666666666666657</v>
          </cell>
        </row>
        <row r="164">
          <cell r="A164">
            <v>33.099999999999937</v>
          </cell>
          <cell r="B164">
            <v>6350</v>
          </cell>
          <cell r="C164">
            <v>64.999999999999986</v>
          </cell>
        </row>
        <row r="165">
          <cell r="A165">
            <v>33.29999999999994</v>
          </cell>
          <cell r="B165">
            <v>6340</v>
          </cell>
          <cell r="C165">
            <v>65.249999999999986</v>
          </cell>
        </row>
        <row r="166">
          <cell r="A166">
            <v>33.499999999999943</v>
          </cell>
          <cell r="B166">
            <v>6330</v>
          </cell>
          <cell r="C166">
            <v>65.499999999999986</v>
          </cell>
        </row>
        <row r="167">
          <cell r="A167">
            <v>33.699999999999946</v>
          </cell>
          <cell r="B167">
            <v>6320</v>
          </cell>
          <cell r="C167">
            <v>65.749999999999986</v>
          </cell>
        </row>
        <row r="168">
          <cell r="A168">
            <v>33.899999999999949</v>
          </cell>
          <cell r="B168">
            <v>6310</v>
          </cell>
          <cell r="C168">
            <v>65.999999999999986</v>
          </cell>
        </row>
        <row r="169">
          <cell r="A169">
            <v>34.099999999999952</v>
          </cell>
          <cell r="B169">
            <v>6300</v>
          </cell>
          <cell r="C169">
            <v>66.249999999999986</v>
          </cell>
        </row>
        <row r="170">
          <cell r="A170">
            <v>34.299999999999955</v>
          </cell>
          <cell r="B170">
            <v>6290</v>
          </cell>
          <cell r="C170">
            <v>66.499999999999986</v>
          </cell>
        </row>
        <row r="171">
          <cell r="A171">
            <v>34.499999999999957</v>
          </cell>
          <cell r="B171">
            <v>6280</v>
          </cell>
          <cell r="C171">
            <v>66.749999999999986</v>
          </cell>
        </row>
        <row r="172">
          <cell r="A172">
            <v>34.69999999999996</v>
          </cell>
          <cell r="B172">
            <v>6270</v>
          </cell>
          <cell r="C172">
            <v>66.999999999999986</v>
          </cell>
        </row>
        <row r="173">
          <cell r="A173">
            <v>34.899999999999963</v>
          </cell>
          <cell r="B173">
            <v>6260</v>
          </cell>
          <cell r="C173">
            <v>67.249999999999986</v>
          </cell>
        </row>
        <row r="174">
          <cell r="A174">
            <v>35.099999999999966</v>
          </cell>
          <cell r="B174">
            <v>6250</v>
          </cell>
          <cell r="C174">
            <v>67.499999999999986</v>
          </cell>
        </row>
        <row r="175">
          <cell r="A175">
            <v>35.299999999999969</v>
          </cell>
          <cell r="B175">
            <v>6240</v>
          </cell>
          <cell r="C175">
            <v>67.749999999999986</v>
          </cell>
        </row>
        <row r="176">
          <cell r="A176">
            <v>35.499999999999972</v>
          </cell>
          <cell r="B176">
            <v>6230</v>
          </cell>
          <cell r="C176">
            <v>67.999999999999986</v>
          </cell>
        </row>
        <row r="177">
          <cell r="A177">
            <v>35.699999999999974</v>
          </cell>
          <cell r="B177">
            <v>6220</v>
          </cell>
          <cell r="C177">
            <v>68.249999999999986</v>
          </cell>
        </row>
        <row r="178">
          <cell r="A178">
            <v>35.899999999999977</v>
          </cell>
          <cell r="B178">
            <v>6210</v>
          </cell>
          <cell r="C178">
            <v>68.499999999999986</v>
          </cell>
        </row>
        <row r="179">
          <cell r="A179">
            <v>36.09999999999998</v>
          </cell>
          <cell r="B179">
            <v>6200</v>
          </cell>
          <cell r="C179">
            <v>68.749999999999986</v>
          </cell>
        </row>
        <row r="180">
          <cell r="A180">
            <v>36.299999999999983</v>
          </cell>
          <cell r="B180">
            <v>6190</v>
          </cell>
          <cell r="C180">
            <v>68.999999999999986</v>
          </cell>
        </row>
        <row r="181">
          <cell r="A181">
            <v>36.499999999999986</v>
          </cell>
          <cell r="B181">
            <v>6180</v>
          </cell>
          <cell r="C181">
            <v>69.249999999999986</v>
          </cell>
        </row>
        <row r="182">
          <cell r="A182">
            <v>36.699999999999989</v>
          </cell>
          <cell r="B182">
            <v>6170</v>
          </cell>
          <cell r="C182">
            <v>69.499999999999986</v>
          </cell>
        </row>
        <row r="183">
          <cell r="A183">
            <v>36.899999999999991</v>
          </cell>
          <cell r="B183">
            <v>6160</v>
          </cell>
          <cell r="C183">
            <v>69.749999999999986</v>
          </cell>
        </row>
        <row r="184">
          <cell r="A184">
            <v>37.099999999999994</v>
          </cell>
          <cell r="B184">
            <v>5500</v>
          </cell>
          <cell r="C184">
            <v>69.999999999999986</v>
          </cell>
        </row>
        <row r="185">
          <cell r="A185">
            <v>37.299999999999997</v>
          </cell>
          <cell r="B185">
            <v>5499</v>
          </cell>
          <cell r="C185">
            <v>70.076923076923066</v>
          </cell>
        </row>
        <row r="186">
          <cell r="A186">
            <v>37.5</v>
          </cell>
          <cell r="B186">
            <v>5498</v>
          </cell>
          <cell r="C186">
            <v>70.153846153846146</v>
          </cell>
        </row>
        <row r="187">
          <cell r="A187">
            <v>37.700000000000003</v>
          </cell>
          <cell r="B187">
            <v>5497</v>
          </cell>
          <cell r="C187">
            <v>70.230769230769226</v>
          </cell>
        </row>
        <row r="188">
          <cell r="A188">
            <v>37.900000000000006</v>
          </cell>
          <cell r="B188">
            <v>5496</v>
          </cell>
          <cell r="C188">
            <v>70.307692307692307</v>
          </cell>
        </row>
        <row r="189">
          <cell r="A189">
            <v>38.100000000000009</v>
          </cell>
          <cell r="B189">
            <v>5495</v>
          </cell>
          <cell r="C189">
            <v>70.384615384615387</v>
          </cell>
        </row>
        <row r="190">
          <cell r="A190">
            <v>38.300000000000011</v>
          </cell>
          <cell r="B190">
            <v>5494</v>
          </cell>
          <cell r="C190">
            <v>70.461538461538467</v>
          </cell>
        </row>
        <row r="191">
          <cell r="A191">
            <v>38.500000000000014</v>
          </cell>
          <cell r="B191">
            <v>5493</v>
          </cell>
          <cell r="C191">
            <v>70.538461538461547</v>
          </cell>
        </row>
        <row r="192">
          <cell r="A192">
            <v>38.700000000000017</v>
          </cell>
          <cell r="B192">
            <v>5492</v>
          </cell>
          <cell r="C192">
            <v>70.615384615384627</v>
          </cell>
        </row>
        <row r="193">
          <cell r="A193">
            <v>38.90000000000002</v>
          </cell>
          <cell r="B193">
            <v>5491</v>
          </cell>
          <cell r="C193">
            <v>70.692307692307708</v>
          </cell>
        </row>
        <row r="194">
          <cell r="A194">
            <v>39.100000000000023</v>
          </cell>
          <cell r="B194">
            <v>5490</v>
          </cell>
          <cell r="C194">
            <v>70.769230769230788</v>
          </cell>
        </row>
        <row r="195">
          <cell r="A195">
            <v>39.300000000000026</v>
          </cell>
          <cell r="B195">
            <v>5489</v>
          </cell>
          <cell r="C195">
            <v>70.846153846153868</v>
          </cell>
        </row>
        <row r="196">
          <cell r="A196">
            <v>39.500000000000028</v>
          </cell>
          <cell r="B196">
            <v>5488</v>
          </cell>
          <cell r="C196">
            <v>70.923076923076948</v>
          </cell>
        </row>
        <row r="197">
          <cell r="A197">
            <v>39.700000000000031</v>
          </cell>
          <cell r="B197">
            <v>5487</v>
          </cell>
          <cell r="C197">
            <v>71.000000000000028</v>
          </cell>
        </row>
        <row r="198">
          <cell r="A198">
            <v>39.900000000000034</v>
          </cell>
          <cell r="B198">
            <v>5486</v>
          </cell>
          <cell r="C198">
            <v>71.076923076923109</v>
          </cell>
        </row>
        <row r="199">
          <cell r="A199">
            <v>40.100000000000037</v>
          </cell>
          <cell r="B199">
            <v>5485</v>
          </cell>
          <cell r="C199">
            <v>71.153846153846189</v>
          </cell>
        </row>
        <row r="200">
          <cell r="A200">
            <v>40.30000000000004</v>
          </cell>
          <cell r="B200">
            <v>5484</v>
          </cell>
          <cell r="C200">
            <v>71.230769230769269</v>
          </cell>
        </row>
        <row r="201">
          <cell r="A201">
            <v>40.500000000000043</v>
          </cell>
          <cell r="B201">
            <v>5483</v>
          </cell>
          <cell r="C201">
            <v>71.307692307692349</v>
          </cell>
        </row>
        <row r="202">
          <cell r="A202">
            <v>40.700000000000045</v>
          </cell>
          <cell r="B202">
            <v>5482</v>
          </cell>
          <cell r="C202">
            <v>71.384615384615429</v>
          </cell>
        </row>
        <row r="203">
          <cell r="A203">
            <v>40.900000000000048</v>
          </cell>
          <cell r="B203">
            <v>5481</v>
          </cell>
          <cell r="C203">
            <v>71.46153846153851</v>
          </cell>
        </row>
        <row r="204">
          <cell r="A204">
            <v>41.100000000000051</v>
          </cell>
          <cell r="B204">
            <v>5480</v>
          </cell>
          <cell r="C204">
            <v>71.53846153846159</v>
          </cell>
        </row>
        <row r="205">
          <cell r="A205">
            <v>41.300000000000054</v>
          </cell>
          <cell r="B205">
            <v>5479</v>
          </cell>
          <cell r="C205">
            <v>71.61538461538467</v>
          </cell>
        </row>
        <row r="206">
          <cell r="A206">
            <v>41.500000000000057</v>
          </cell>
          <cell r="B206">
            <v>5478</v>
          </cell>
          <cell r="C206">
            <v>71.69230769230775</v>
          </cell>
        </row>
        <row r="207">
          <cell r="A207">
            <v>41.70000000000006</v>
          </cell>
          <cell r="B207">
            <v>5477</v>
          </cell>
          <cell r="C207">
            <v>71.76923076923083</v>
          </cell>
        </row>
        <row r="208">
          <cell r="A208">
            <v>41.900000000000063</v>
          </cell>
          <cell r="B208">
            <v>5476</v>
          </cell>
          <cell r="C208">
            <v>71.846153846153911</v>
          </cell>
        </row>
        <row r="209">
          <cell r="A209">
            <v>42.100000000000065</v>
          </cell>
          <cell r="B209">
            <v>5475</v>
          </cell>
          <cell r="C209">
            <v>71.923076923076991</v>
          </cell>
        </row>
        <row r="210">
          <cell r="A210">
            <v>42.300000000000068</v>
          </cell>
          <cell r="B210">
            <v>5474</v>
          </cell>
          <cell r="C210">
            <v>72.000000000000071</v>
          </cell>
        </row>
        <row r="211">
          <cell r="A211">
            <v>42.500000000000071</v>
          </cell>
          <cell r="B211">
            <v>5473</v>
          </cell>
          <cell r="C211">
            <v>72.076923076923151</v>
          </cell>
        </row>
        <row r="212">
          <cell r="A212">
            <v>42.700000000000074</v>
          </cell>
          <cell r="B212">
            <v>5472</v>
          </cell>
          <cell r="C212">
            <v>72.153846153846231</v>
          </cell>
        </row>
        <row r="213">
          <cell r="A213">
            <v>42.900000000000077</v>
          </cell>
          <cell r="B213">
            <v>5471</v>
          </cell>
          <cell r="C213">
            <v>72.230769230769312</v>
          </cell>
        </row>
        <row r="214">
          <cell r="A214">
            <v>43.10000000000008</v>
          </cell>
          <cell r="B214">
            <v>5470</v>
          </cell>
          <cell r="C214">
            <v>72.307692307692392</v>
          </cell>
        </row>
        <row r="215">
          <cell r="A215">
            <v>43.300000000000082</v>
          </cell>
          <cell r="B215">
            <v>5469</v>
          </cell>
          <cell r="C215">
            <v>72.384615384615472</v>
          </cell>
        </row>
        <row r="216">
          <cell r="A216">
            <v>43.500000000000085</v>
          </cell>
          <cell r="B216">
            <v>5468</v>
          </cell>
          <cell r="C216">
            <v>72.461538461538552</v>
          </cell>
        </row>
        <row r="217">
          <cell r="A217">
            <v>43.700000000000088</v>
          </cell>
          <cell r="B217">
            <v>5467</v>
          </cell>
          <cell r="C217">
            <v>72.538461538461632</v>
          </cell>
        </row>
        <row r="218">
          <cell r="A218">
            <v>43.900000000000091</v>
          </cell>
          <cell r="B218">
            <v>5466</v>
          </cell>
          <cell r="C218">
            <v>72.615384615384713</v>
          </cell>
        </row>
        <row r="219">
          <cell r="A219">
            <v>44.100000000000094</v>
          </cell>
          <cell r="B219">
            <v>5465</v>
          </cell>
          <cell r="C219">
            <v>72.692307692307793</v>
          </cell>
        </row>
        <row r="220">
          <cell r="A220">
            <v>44.300000000000097</v>
          </cell>
          <cell r="B220">
            <v>5464</v>
          </cell>
          <cell r="C220">
            <v>72.769230769230873</v>
          </cell>
        </row>
        <row r="221">
          <cell r="A221">
            <v>44.500000000000099</v>
          </cell>
          <cell r="B221">
            <v>5463</v>
          </cell>
          <cell r="C221">
            <v>72.846153846153953</v>
          </cell>
        </row>
        <row r="222">
          <cell r="A222">
            <v>44.700000000000102</v>
          </cell>
          <cell r="B222">
            <v>5462</v>
          </cell>
          <cell r="C222">
            <v>72.923076923077033</v>
          </cell>
        </row>
        <row r="223">
          <cell r="A223">
            <v>44.900000000000105</v>
          </cell>
          <cell r="B223">
            <v>5461</v>
          </cell>
          <cell r="C223">
            <v>73.000000000000114</v>
          </cell>
        </row>
        <row r="224">
          <cell r="A224">
            <v>45.100000000000108</v>
          </cell>
          <cell r="B224">
            <v>5400</v>
          </cell>
          <cell r="C224">
            <v>73.076923076923194</v>
          </cell>
        </row>
        <row r="225">
          <cell r="A225">
            <v>45.300000000000111</v>
          </cell>
          <cell r="B225">
            <v>5400</v>
          </cell>
          <cell r="C225">
            <v>73.153846153846274</v>
          </cell>
        </row>
        <row r="226">
          <cell r="A226">
            <v>45.500000000000114</v>
          </cell>
          <cell r="B226">
            <v>5400</v>
          </cell>
          <cell r="C226">
            <v>73.230769230769354</v>
          </cell>
        </row>
        <row r="227">
          <cell r="A227">
            <v>45.700000000000117</v>
          </cell>
          <cell r="B227">
            <v>5400</v>
          </cell>
          <cell r="C227">
            <v>73.307692307692434</v>
          </cell>
        </row>
        <row r="228">
          <cell r="A228">
            <v>45.900000000000119</v>
          </cell>
          <cell r="B228">
            <v>5400</v>
          </cell>
          <cell r="C228">
            <v>73.384615384615515</v>
          </cell>
        </row>
        <row r="229">
          <cell r="A229">
            <v>46.100000000000122</v>
          </cell>
          <cell r="B229">
            <v>5400</v>
          </cell>
          <cell r="C229">
            <v>73.461538461538595</v>
          </cell>
        </row>
        <row r="230">
          <cell r="A230">
            <v>46.300000000000125</v>
          </cell>
          <cell r="B230">
            <v>5400</v>
          </cell>
          <cell r="C230">
            <v>73.538461538461675</v>
          </cell>
        </row>
        <row r="231">
          <cell r="A231">
            <v>46.500000000000128</v>
          </cell>
          <cell r="B231">
            <v>5400</v>
          </cell>
          <cell r="C231">
            <v>73.615384615384755</v>
          </cell>
        </row>
        <row r="232">
          <cell r="A232">
            <v>46.700000000000131</v>
          </cell>
          <cell r="B232">
            <v>5400</v>
          </cell>
          <cell r="C232">
            <v>73.692307692307836</v>
          </cell>
        </row>
        <row r="233">
          <cell r="A233">
            <v>46.900000000000134</v>
          </cell>
          <cell r="B233">
            <v>5400</v>
          </cell>
          <cell r="C233">
            <v>73.769230769230916</v>
          </cell>
        </row>
        <row r="234">
          <cell r="A234">
            <v>47.100000000000136</v>
          </cell>
          <cell r="B234">
            <v>5400</v>
          </cell>
          <cell r="C234">
            <v>73.846153846153996</v>
          </cell>
        </row>
        <row r="235">
          <cell r="A235">
            <v>47.300000000000139</v>
          </cell>
          <cell r="B235">
            <v>5400</v>
          </cell>
          <cell r="C235">
            <v>73.923076923077076</v>
          </cell>
        </row>
        <row r="236">
          <cell r="A236">
            <v>47.500000000000142</v>
          </cell>
          <cell r="B236">
            <v>5400</v>
          </cell>
          <cell r="C236">
            <v>74.000000000000156</v>
          </cell>
        </row>
        <row r="237">
          <cell r="A237">
            <v>47.700000000000145</v>
          </cell>
          <cell r="B237">
            <v>5400</v>
          </cell>
          <cell r="C237">
            <v>74.076923076923237</v>
          </cell>
        </row>
        <row r="238">
          <cell r="A238">
            <v>47.900000000000148</v>
          </cell>
          <cell r="B238">
            <v>5400</v>
          </cell>
          <cell r="C238">
            <v>74.153846153846317</v>
          </cell>
        </row>
        <row r="239">
          <cell r="A239">
            <v>48.100000000000151</v>
          </cell>
          <cell r="B239">
            <v>5400</v>
          </cell>
          <cell r="C239">
            <v>74.230769230769397</v>
          </cell>
        </row>
        <row r="240">
          <cell r="A240">
            <v>48.300000000000153</v>
          </cell>
          <cell r="B240">
            <v>5400</v>
          </cell>
          <cell r="C240">
            <v>74.307692307692477</v>
          </cell>
        </row>
        <row r="241">
          <cell r="A241">
            <v>48.500000000000156</v>
          </cell>
          <cell r="B241">
            <v>5400</v>
          </cell>
          <cell r="C241">
            <v>74.384615384615557</v>
          </cell>
        </row>
        <row r="242">
          <cell r="A242">
            <v>48.700000000000159</v>
          </cell>
          <cell r="B242">
            <v>5400</v>
          </cell>
          <cell r="C242">
            <v>74.461538461538638</v>
          </cell>
        </row>
        <row r="243">
          <cell r="A243">
            <v>48.900000000000162</v>
          </cell>
          <cell r="B243">
            <v>5400</v>
          </cell>
          <cell r="C243">
            <v>74.538461538461718</v>
          </cell>
        </row>
        <row r="244">
          <cell r="A244">
            <v>49.100000000000165</v>
          </cell>
          <cell r="B244">
            <v>5400</v>
          </cell>
          <cell r="C244">
            <v>74.615384615384798</v>
          </cell>
        </row>
        <row r="245">
          <cell r="A245">
            <v>49.300000000000168</v>
          </cell>
          <cell r="B245">
            <v>5400</v>
          </cell>
          <cell r="C245">
            <v>74.692307692307878</v>
          </cell>
        </row>
        <row r="246">
          <cell r="A246">
            <v>49.500000000000171</v>
          </cell>
          <cell r="B246">
            <v>5400</v>
          </cell>
          <cell r="C246">
            <v>74.769230769230958</v>
          </cell>
        </row>
        <row r="247">
          <cell r="A247">
            <v>49.700000000000173</v>
          </cell>
          <cell r="B247">
            <v>5400</v>
          </cell>
          <cell r="C247">
            <v>74.846153846154039</v>
          </cell>
        </row>
        <row r="248">
          <cell r="A248">
            <v>49.900000000000176</v>
          </cell>
          <cell r="B248">
            <v>5400</v>
          </cell>
          <cell r="C248">
            <v>74.923076923077119</v>
          </cell>
        </row>
        <row r="249">
          <cell r="A249">
            <v>50.100000000000179</v>
          </cell>
          <cell r="B249">
            <v>5400</v>
          </cell>
          <cell r="C249">
            <v>75.000000000000199</v>
          </cell>
        </row>
        <row r="250">
          <cell r="A250">
            <v>50.300000000000182</v>
          </cell>
          <cell r="B250">
            <v>5400</v>
          </cell>
          <cell r="C250">
            <v>75.076923076923279</v>
          </cell>
        </row>
        <row r="251">
          <cell r="A251">
            <v>50.500000000000185</v>
          </cell>
          <cell r="B251">
            <v>5400</v>
          </cell>
          <cell r="C251">
            <v>75.153846153846359</v>
          </cell>
        </row>
        <row r="252">
          <cell r="A252">
            <v>50.700000000000188</v>
          </cell>
          <cell r="B252">
            <v>5400</v>
          </cell>
          <cell r="C252">
            <v>75.23076923076944</v>
          </cell>
        </row>
        <row r="253">
          <cell r="A253">
            <v>50.90000000000019</v>
          </cell>
          <cell r="B253">
            <v>5400</v>
          </cell>
          <cell r="C253">
            <v>75.30769230769252</v>
          </cell>
        </row>
        <row r="254">
          <cell r="A254">
            <v>51.100000000000193</v>
          </cell>
          <cell r="B254">
            <v>5400</v>
          </cell>
          <cell r="C254">
            <v>75.3846153846156</v>
          </cell>
        </row>
        <row r="255">
          <cell r="A255">
            <v>51.300000000000196</v>
          </cell>
          <cell r="B255">
            <v>5400</v>
          </cell>
          <cell r="C255">
            <v>75.46153846153868</v>
          </cell>
        </row>
        <row r="256">
          <cell r="A256">
            <v>51.500000000000199</v>
          </cell>
          <cell r="B256">
            <v>5400</v>
          </cell>
          <cell r="C256">
            <v>75.53846153846176</v>
          </cell>
        </row>
        <row r="257">
          <cell r="A257">
            <v>51.700000000000202</v>
          </cell>
          <cell r="B257">
            <v>5400</v>
          </cell>
          <cell r="C257">
            <v>75.615384615384841</v>
          </cell>
        </row>
        <row r="258">
          <cell r="A258">
            <v>51.900000000000205</v>
          </cell>
          <cell r="B258">
            <v>5400</v>
          </cell>
          <cell r="C258">
            <v>75.692307692307921</v>
          </cell>
        </row>
        <row r="259">
          <cell r="A259">
            <v>52.100000000000207</v>
          </cell>
          <cell r="B259">
            <v>5400</v>
          </cell>
          <cell r="C259">
            <v>75.769230769231001</v>
          </cell>
        </row>
        <row r="260">
          <cell r="A260">
            <v>52.30000000000021</v>
          </cell>
          <cell r="B260">
            <v>5400</v>
          </cell>
          <cell r="C260">
            <v>75.846153846154081</v>
          </cell>
        </row>
        <row r="261">
          <cell r="A261">
            <v>52.500000000000213</v>
          </cell>
          <cell r="B261">
            <v>5400</v>
          </cell>
          <cell r="C261">
            <v>75.923076923077161</v>
          </cell>
        </row>
        <row r="262">
          <cell r="A262">
            <v>52.700000000000216</v>
          </cell>
          <cell r="B262">
            <v>5400</v>
          </cell>
          <cell r="C262">
            <v>76.000000000000242</v>
          </cell>
        </row>
        <row r="263">
          <cell r="A263">
            <v>52.900000000000219</v>
          </cell>
          <cell r="B263">
            <v>5400</v>
          </cell>
          <cell r="C263">
            <v>76.076923076923322</v>
          </cell>
        </row>
        <row r="264">
          <cell r="A264">
            <v>53.100000000000222</v>
          </cell>
          <cell r="B264">
            <v>5400</v>
          </cell>
          <cell r="C264">
            <v>76.153846153846402</v>
          </cell>
        </row>
        <row r="265">
          <cell r="A265">
            <v>53.300000000000225</v>
          </cell>
          <cell r="B265">
            <v>5400</v>
          </cell>
          <cell r="C265">
            <v>76.230769230769482</v>
          </cell>
        </row>
        <row r="266">
          <cell r="A266">
            <v>53.500000000000227</v>
          </cell>
          <cell r="B266">
            <v>5400</v>
          </cell>
          <cell r="C266">
            <v>76.307692307692562</v>
          </cell>
        </row>
        <row r="267">
          <cell r="A267">
            <v>53.70000000000023</v>
          </cell>
          <cell r="B267">
            <v>5400</v>
          </cell>
          <cell r="C267">
            <v>76.384615384615643</v>
          </cell>
        </row>
        <row r="268">
          <cell r="A268">
            <v>53.900000000000233</v>
          </cell>
          <cell r="B268">
            <v>5400</v>
          </cell>
          <cell r="C268">
            <v>76.461538461538723</v>
          </cell>
        </row>
        <row r="269">
          <cell r="A269">
            <v>54.100000000000236</v>
          </cell>
          <cell r="B269">
            <v>5400</v>
          </cell>
          <cell r="C269">
            <v>76.538461538461803</v>
          </cell>
        </row>
        <row r="270">
          <cell r="A270">
            <v>54.300000000000239</v>
          </cell>
          <cell r="B270">
            <v>5400</v>
          </cell>
          <cell r="C270">
            <v>76.615384615384883</v>
          </cell>
        </row>
        <row r="271">
          <cell r="A271">
            <v>54.500000000000242</v>
          </cell>
          <cell r="B271">
            <v>5400</v>
          </cell>
          <cell r="C271">
            <v>76.692307692307963</v>
          </cell>
        </row>
        <row r="272">
          <cell r="A272">
            <v>54.700000000000244</v>
          </cell>
          <cell r="B272">
            <v>5400</v>
          </cell>
          <cell r="C272">
            <v>76.769230769231044</v>
          </cell>
        </row>
        <row r="273">
          <cell r="A273">
            <v>54.900000000000247</v>
          </cell>
          <cell r="B273">
            <v>5400</v>
          </cell>
          <cell r="C273">
            <v>76.846153846154124</v>
          </cell>
        </row>
        <row r="274">
          <cell r="A274">
            <v>55.10000000000025</v>
          </cell>
          <cell r="B274">
            <v>5400</v>
          </cell>
          <cell r="C274">
            <v>76.923076923077204</v>
          </cell>
        </row>
      </sheetData>
      <sheetData sheetId="1"/>
      <sheetData sheetId="2"/>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wn &amp; MNP "/>
      <sheetName val="aGL"/>
      <sheetName val="S_Dvn wise Enumaration"/>
      <sheetName val="Sheet1"/>
    </sheetNames>
    <sheetDataSet>
      <sheetData sheetId="0" refreshError="1"/>
      <sheetData sheetId="1" refreshError="1"/>
      <sheetData sheetId="2" refreshError="1"/>
      <sheetData sheetId="3"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ne_Data"/>
      <sheetName val="Transf."/>
      <sheetName val="Gen_Transf"/>
      <sheetName val="Gen_Trnsf_Max_Thermal"/>
      <sheetName val="Gen_Trnsf_Max_Hydro"/>
      <sheetName val="MaxThrmal-PCA"/>
      <sheetName val="Max Thermal-SS"/>
      <sheetName val="Max Thermal-SS1"/>
      <sheetName val="Max Thermal-ZN1"/>
      <sheetName val="MaxHydro-PCA"/>
      <sheetName val="Max Hydro-SS"/>
      <sheetName val="Max Hydro-SS1"/>
      <sheetName val="Max Hydro-ZN1"/>
      <sheetName val="Bus_ID"/>
      <sheetName val="Imp-Exp"/>
      <sheetName val="Bus Load"/>
      <sheetName val="District"/>
      <sheetName val="Load Incr."/>
      <sheetName val="400kV Ln R"/>
      <sheetName val="Sheet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2">
          <cell r="B2" t="str">
            <v>No</v>
          </cell>
          <cell r="C2" t="str">
            <v>NAME</v>
          </cell>
          <cell r="D2" t="str">
            <v>STATION</v>
          </cell>
          <cell r="E2" t="str">
            <v>KV</v>
          </cell>
        </row>
        <row r="3">
          <cell r="B3">
            <v>401</v>
          </cell>
          <cell r="C3" t="str">
            <v>CNP</v>
          </cell>
          <cell r="D3" t="str">
            <v>CHINAKAMPALLI</v>
          </cell>
          <cell r="E3">
            <v>400</v>
          </cell>
        </row>
        <row r="4">
          <cell r="B4">
            <v>402</v>
          </cell>
          <cell r="C4" t="str">
            <v>GHP</v>
          </cell>
          <cell r="D4" t="str">
            <v>GHANAPUR</v>
          </cell>
          <cell r="E4">
            <v>400</v>
          </cell>
        </row>
        <row r="5">
          <cell r="B5">
            <v>403</v>
          </cell>
          <cell r="C5" t="str">
            <v>RST</v>
          </cell>
          <cell r="D5" t="str">
            <v>RAMAGUNDAM-NTPC</v>
          </cell>
          <cell r="E5">
            <v>400</v>
          </cell>
        </row>
        <row r="6">
          <cell r="B6">
            <v>404</v>
          </cell>
          <cell r="C6" t="str">
            <v>TPL</v>
          </cell>
          <cell r="D6" t="str">
            <v>TALLAPALLI</v>
          </cell>
          <cell r="E6">
            <v>400</v>
          </cell>
        </row>
        <row r="7">
          <cell r="B7">
            <v>405</v>
          </cell>
          <cell r="C7" t="str">
            <v>GTN</v>
          </cell>
          <cell r="D7" t="str">
            <v>GOOTY-NTPC</v>
          </cell>
          <cell r="E7">
            <v>400</v>
          </cell>
        </row>
        <row r="8">
          <cell r="B8">
            <v>406</v>
          </cell>
          <cell r="C8" t="str">
            <v>NNA</v>
          </cell>
          <cell r="D8" t="str">
            <v>NUNNA</v>
          </cell>
          <cell r="E8">
            <v>400</v>
          </cell>
        </row>
        <row r="9">
          <cell r="B9">
            <v>407</v>
          </cell>
          <cell r="C9" t="str">
            <v>VSS</v>
          </cell>
          <cell r="D9" t="str">
            <v>VISAKHAPATNAM</v>
          </cell>
          <cell r="E9">
            <v>400</v>
          </cell>
        </row>
        <row r="10">
          <cell r="B10">
            <v>408</v>
          </cell>
          <cell r="C10" t="str">
            <v>KMM</v>
          </cell>
          <cell r="D10" t="str">
            <v>KHAMMAM</v>
          </cell>
          <cell r="E10">
            <v>400</v>
          </cell>
        </row>
        <row r="11">
          <cell r="B11">
            <v>409</v>
          </cell>
          <cell r="C11" t="str">
            <v>SSLB</v>
          </cell>
          <cell r="D11" t="str">
            <v>SRISAILAM LEFT BANK</v>
          </cell>
          <cell r="E11">
            <v>400</v>
          </cell>
        </row>
        <row r="12">
          <cell r="B12">
            <v>410</v>
          </cell>
          <cell r="C12" t="str">
            <v>KNL</v>
          </cell>
          <cell r="D12" t="str">
            <v>KURNOOL</v>
          </cell>
          <cell r="E12">
            <v>400</v>
          </cell>
        </row>
        <row r="13">
          <cell r="B13">
            <v>411</v>
          </cell>
          <cell r="C13" t="str">
            <v>HYD</v>
          </cell>
          <cell r="D13" t="str">
            <v>HYDERABAD APSEB (MAMIDIPALLI)</v>
          </cell>
          <cell r="E13">
            <v>400</v>
          </cell>
        </row>
        <row r="14">
          <cell r="B14">
            <v>412</v>
          </cell>
          <cell r="C14" t="str">
            <v>VZG</v>
          </cell>
          <cell r="D14" t="str">
            <v>VIZAG APSEB</v>
          </cell>
          <cell r="E14">
            <v>400</v>
          </cell>
        </row>
        <row r="15">
          <cell r="B15">
            <v>413</v>
          </cell>
          <cell r="C15" t="str">
            <v>HNPC</v>
          </cell>
          <cell r="D15" t="str">
            <v>HINDUJA HNPC</v>
          </cell>
          <cell r="E15">
            <v>400</v>
          </cell>
        </row>
        <row r="16">
          <cell r="B16">
            <v>414</v>
          </cell>
          <cell r="C16" t="str">
            <v>SMHD</v>
          </cell>
          <cell r="D16" t="str">
            <v>SIMHADRI TPS</v>
          </cell>
          <cell r="E16">
            <v>400</v>
          </cell>
        </row>
        <row r="17">
          <cell r="B17">
            <v>415</v>
          </cell>
          <cell r="C17" t="str">
            <v>PDP</v>
          </cell>
          <cell r="D17" t="str">
            <v>PEDDAPURAM</v>
          </cell>
          <cell r="E17">
            <v>400</v>
          </cell>
        </row>
        <row r="18">
          <cell r="B18">
            <v>416</v>
          </cell>
          <cell r="C18" t="str">
            <v>VMG</v>
          </cell>
          <cell r="D18" t="str">
            <v>VEMAGIRI</v>
          </cell>
          <cell r="E18">
            <v>400</v>
          </cell>
        </row>
        <row r="19">
          <cell r="B19">
            <v>417</v>
          </cell>
          <cell r="C19" t="str">
            <v>HPCL</v>
          </cell>
          <cell r="D19" t="str">
            <v>HINDUSTAN HPCL</v>
          </cell>
          <cell r="E19">
            <v>400</v>
          </cell>
        </row>
        <row r="20">
          <cell r="B20">
            <v>418</v>
          </cell>
          <cell r="C20" t="str">
            <v>BPL</v>
          </cell>
          <cell r="D20" t="str">
            <v>RAMAGUNDAM - BPL</v>
          </cell>
          <cell r="E20">
            <v>400</v>
          </cell>
        </row>
        <row r="21">
          <cell r="B21">
            <v>419</v>
          </cell>
          <cell r="C21" t="str">
            <v>DIC</v>
          </cell>
          <cell r="D21" t="str">
            <v>DICHPALLY</v>
          </cell>
          <cell r="E21">
            <v>400</v>
          </cell>
        </row>
        <row r="22">
          <cell r="B22">
            <v>420</v>
          </cell>
          <cell r="C22" t="str">
            <v>GJWL</v>
          </cell>
          <cell r="D22" t="str">
            <v>GAJWEL</v>
          </cell>
          <cell r="E22">
            <v>400</v>
          </cell>
        </row>
        <row r="23">
          <cell r="B23">
            <v>421</v>
          </cell>
          <cell r="C23" t="str">
            <v>CTR</v>
          </cell>
          <cell r="D23" t="str">
            <v>CHITTOOR</v>
          </cell>
          <cell r="E23">
            <v>400</v>
          </cell>
        </row>
        <row r="24">
          <cell r="B24">
            <v>422</v>
          </cell>
          <cell r="C24" t="str">
            <v>KRSH</v>
          </cell>
          <cell r="D24" t="str">
            <v>KRISHNAPATNAM</v>
          </cell>
          <cell r="E24">
            <v>400</v>
          </cell>
        </row>
        <row r="25">
          <cell r="B25">
            <v>423</v>
          </cell>
          <cell r="C25" t="str">
            <v>KRSH-B</v>
          </cell>
          <cell r="D25" t="str">
            <v>KRISHNAPATNAM-B (BBI)</v>
          </cell>
          <cell r="E25">
            <v>400</v>
          </cell>
        </row>
        <row r="26">
          <cell r="B26">
            <v>424</v>
          </cell>
          <cell r="C26" t="str">
            <v>KRSH-A</v>
          </cell>
          <cell r="D26" t="str">
            <v>KRISHNAPATNAM-A (GVK)</v>
          </cell>
          <cell r="E26">
            <v>400</v>
          </cell>
        </row>
        <row r="27">
          <cell r="B27">
            <v>425</v>
          </cell>
          <cell r="C27" t="str">
            <v>POD</v>
          </cell>
          <cell r="D27" t="str">
            <v>PODILI</v>
          </cell>
          <cell r="E27">
            <v>400</v>
          </cell>
        </row>
        <row r="28">
          <cell r="B28">
            <v>426</v>
          </cell>
          <cell r="C28" t="str">
            <v>KTS</v>
          </cell>
          <cell r="D28" t="str">
            <v>KOTHAGUDEM</v>
          </cell>
          <cell r="E28">
            <v>400</v>
          </cell>
        </row>
        <row r="29">
          <cell r="B29">
            <v>427</v>
          </cell>
          <cell r="C29" t="str">
            <v>VTS</v>
          </cell>
          <cell r="D29" t="str">
            <v>VIJAYAWADA T.P.S.</v>
          </cell>
          <cell r="E29">
            <v>400</v>
          </cell>
        </row>
        <row r="30">
          <cell r="B30">
            <v>428</v>
          </cell>
          <cell r="C30" t="str">
            <v>SS</v>
          </cell>
          <cell r="D30" t="str">
            <v>SRISAILAM</v>
          </cell>
          <cell r="E30">
            <v>400</v>
          </cell>
        </row>
        <row r="31">
          <cell r="B31">
            <v>429</v>
          </cell>
          <cell r="C31" t="str">
            <v>DND</v>
          </cell>
          <cell r="D31" t="str">
            <v>DINDI</v>
          </cell>
          <cell r="E31">
            <v>400</v>
          </cell>
        </row>
        <row r="32">
          <cell r="B32">
            <v>430</v>
          </cell>
          <cell r="C32" t="str">
            <v>TDK</v>
          </cell>
          <cell r="D32" t="str">
            <v>TADIKONDA</v>
          </cell>
          <cell r="E32">
            <v>400</v>
          </cell>
        </row>
        <row r="37">
          <cell r="B37">
            <v>201</v>
          </cell>
          <cell r="C37" t="str">
            <v>APC</v>
          </cell>
          <cell r="D37" t="str">
            <v>A.P.CARBIDES</v>
          </cell>
          <cell r="E37">
            <v>220</v>
          </cell>
        </row>
        <row r="38">
          <cell r="B38">
            <v>202</v>
          </cell>
          <cell r="C38" t="str">
            <v>BMD</v>
          </cell>
          <cell r="D38" t="str">
            <v>BHIMADOLE</v>
          </cell>
          <cell r="E38">
            <v>220</v>
          </cell>
        </row>
        <row r="39">
          <cell r="B39">
            <v>203</v>
          </cell>
          <cell r="C39" t="str">
            <v>BMR</v>
          </cell>
          <cell r="D39" t="str">
            <v>BOMMUR</v>
          </cell>
          <cell r="E39">
            <v>220</v>
          </cell>
        </row>
        <row r="40">
          <cell r="B40">
            <v>204</v>
          </cell>
          <cell r="C40" t="str">
            <v>CDP</v>
          </cell>
          <cell r="D40" t="str">
            <v>CUDDAPAH</v>
          </cell>
          <cell r="E40">
            <v>220</v>
          </cell>
        </row>
        <row r="41">
          <cell r="B41">
            <v>205</v>
          </cell>
          <cell r="C41" t="str">
            <v>CHG</v>
          </cell>
          <cell r="D41" t="str">
            <v>CHANDRAYANAGUTA</v>
          </cell>
          <cell r="E41">
            <v>220</v>
          </cell>
        </row>
        <row r="42">
          <cell r="B42">
            <v>206</v>
          </cell>
          <cell r="C42" t="str">
            <v>CNP</v>
          </cell>
          <cell r="D42" t="str">
            <v>CHINAKAMPALLI</v>
          </cell>
          <cell r="E42">
            <v>220</v>
          </cell>
        </row>
        <row r="43">
          <cell r="B43">
            <v>207</v>
          </cell>
          <cell r="C43" t="str">
            <v>CTR</v>
          </cell>
          <cell r="D43" t="str">
            <v>CHITTOOR</v>
          </cell>
          <cell r="E43">
            <v>220</v>
          </cell>
        </row>
        <row r="44">
          <cell r="B44">
            <v>208</v>
          </cell>
          <cell r="C44" t="str">
            <v>DNK</v>
          </cell>
          <cell r="D44" t="str">
            <v>DONKARAI</v>
          </cell>
          <cell r="E44">
            <v>220</v>
          </cell>
        </row>
        <row r="45">
          <cell r="B45">
            <v>209</v>
          </cell>
          <cell r="C45" t="str">
            <v>GDL</v>
          </cell>
          <cell r="D45" t="str">
            <v>GUNADALA</v>
          </cell>
          <cell r="E45">
            <v>220</v>
          </cell>
        </row>
        <row r="46">
          <cell r="B46">
            <v>210</v>
          </cell>
          <cell r="C46" t="str">
            <v>GHP</v>
          </cell>
          <cell r="D46" t="str">
            <v>GHANAPUR</v>
          </cell>
          <cell r="E46">
            <v>220</v>
          </cell>
        </row>
        <row r="47">
          <cell r="B47">
            <v>211</v>
          </cell>
          <cell r="C47" t="str">
            <v>TDK</v>
          </cell>
          <cell r="D47" t="str">
            <v>TADIKONDA</v>
          </cell>
          <cell r="E47">
            <v>220</v>
          </cell>
        </row>
        <row r="48">
          <cell r="B48">
            <v>212</v>
          </cell>
          <cell r="C48" t="str">
            <v>GTY</v>
          </cell>
          <cell r="D48" t="str">
            <v>GOOTY-AP</v>
          </cell>
          <cell r="E48">
            <v>220</v>
          </cell>
        </row>
        <row r="49">
          <cell r="B49">
            <v>213</v>
          </cell>
          <cell r="C49" t="str">
            <v>GVD</v>
          </cell>
          <cell r="D49" t="str">
            <v>GARIVIDI</v>
          </cell>
          <cell r="E49">
            <v>220</v>
          </cell>
        </row>
        <row r="50">
          <cell r="B50">
            <v>214</v>
          </cell>
          <cell r="C50" t="str">
            <v>GZK</v>
          </cell>
          <cell r="D50" t="str">
            <v>GAZUWAKA</v>
          </cell>
          <cell r="E50">
            <v>220</v>
          </cell>
        </row>
        <row r="51">
          <cell r="B51">
            <v>215</v>
          </cell>
          <cell r="C51" t="str">
            <v>HWP</v>
          </cell>
          <cell r="D51" t="str">
            <v>HEAVY WATER PLANT</v>
          </cell>
          <cell r="E51">
            <v>220</v>
          </cell>
        </row>
        <row r="52">
          <cell r="B52">
            <v>216</v>
          </cell>
          <cell r="C52" t="str">
            <v>KDP</v>
          </cell>
          <cell r="D52" t="str">
            <v>KONDAPALLY</v>
          </cell>
          <cell r="E52">
            <v>220</v>
          </cell>
        </row>
        <row r="53">
          <cell r="B53">
            <v>217</v>
          </cell>
          <cell r="C53" t="str">
            <v>KTS</v>
          </cell>
          <cell r="D53" t="str">
            <v>KOTHAGUDEM</v>
          </cell>
          <cell r="E53">
            <v>220</v>
          </cell>
        </row>
        <row r="54">
          <cell r="B54">
            <v>218</v>
          </cell>
          <cell r="C54" t="str">
            <v>LS</v>
          </cell>
          <cell r="D54" t="str">
            <v>LOWER SILERU</v>
          </cell>
          <cell r="E54">
            <v>220</v>
          </cell>
        </row>
        <row r="55">
          <cell r="B55">
            <v>219</v>
          </cell>
          <cell r="C55" t="str">
            <v>MGD</v>
          </cell>
          <cell r="D55" t="str">
            <v>MIRYALGUDA</v>
          </cell>
          <cell r="E55">
            <v>220</v>
          </cell>
        </row>
        <row r="56">
          <cell r="B56">
            <v>220</v>
          </cell>
          <cell r="C56" t="str">
            <v>MNG</v>
          </cell>
          <cell r="D56" t="str">
            <v>MANUGURU</v>
          </cell>
          <cell r="E56">
            <v>220</v>
          </cell>
        </row>
        <row r="57">
          <cell r="B57">
            <v>221</v>
          </cell>
          <cell r="C57" t="str">
            <v>NLR</v>
          </cell>
          <cell r="D57" t="str">
            <v>NELLORE</v>
          </cell>
          <cell r="E57">
            <v>220</v>
          </cell>
        </row>
        <row r="58">
          <cell r="B58">
            <v>222</v>
          </cell>
          <cell r="C58" t="str">
            <v>NS</v>
          </cell>
          <cell r="D58" t="str">
            <v>NAGARJUNASAGAR</v>
          </cell>
          <cell r="E58">
            <v>220</v>
          </cell>
        </row>
        <row r="59">
          <cell r="B59">
            <v>223</v>
          </cell>
          <cell r="C59" t="str">
            <v>ONG</v>
          </cell>
          <cell r="D59" t="str">
            <v>ONGOLE</v>
          </cell>
          <cell r="E59">
            <v>220</v>
          </cell>
        </row>
        <row r="60">
          <cell r="B60">
            <v>224</v>
          </cell>
          <cell r="C60" t="str">
            <v>RDM</v>
          </cell>
          <cell r="D60" t="str">
            <v>RAMAGUNDAM-AP</v>
          </cell>
          <cell r="E60">
            <v>220</v>
          </cell>
        </row>
        <row r="61">
          <cell r="B61">
            <v>225</v>
          </cell>
          <cell r="C61" t="str">
            <v>RST</v>
          </cell>
          <cell r="D61" t="str">
            <v>RAMAGUNDAM-NTPC</v>
          </cell>
          <cell r="E61">
            <v>220</v>
          </cell>
        </row>
        <row r="62">
          <cell r="B62">
            <v>226</v>
          </cell>
          <cell r="C62" t="str">
            <v>SHN</v>
          </cell>
          <cell r="D62" t="str">
            <v>SHAPURNAGAR</v>
          </cell>
          <cell r="E62">
            <v>220</v>
          </cell>
        </row>
        <row r="63">
          <cell r="B63">
            <v>227</v>
          </cell>
          <cell r="C63" t="str">
            <v>SLP</v>
          </cell>
          <cell r="D63" t="str">
            <v>SULURPET</v>
          </cell>
          <cell r="E63">
            <v>220</v>
          </cell>
        </row>
        <row r="64">
          <cell r="B64">
            <v>228</v>
          </cell>
          <cell r="C64" t="str">
            <v>SRP</v>
          </cell>
          <cell r="D64" t="str">
            <v>SEETHARAMAPATNAM</v>
          </cell>
          <cell r="E64">
            <v>220</v>
          </cell>
        </row>
        <row r="65">
          <cell r="B65">
            <v>229</v>
          </cell>
          <cell r="C65" t="str">
            <v>SS</v>
          </cell>
          <cell r="D65" t="str">
            <v>SRISAILAM</v>
          </cell>
          <cell r="E65">
            <v>220</v>
          </cell>
        </row>
        <row r="66">
          <cell r="B66">
            <v>230</v>
          </cell>
          <cell r="C66" t="str">
            <v>TPL</v>
          </cell>
          <cell r="D66" t="str">
            <v>TALLAPALLI</v>
          </cell>
          <cell r="E66">
            <v>220</v>
          </cell>
        </row>
        <row r="67">
          <cell r="B67">
            <v>231</v>
          </cell>
          <cell r="C67" t="str">
            <v>US</v>
          </cell>
          <cell r="D67" t="str">
            <v>UPPER SILERU</v>
          </cell>
          <cell r="E67">
            <v>220</v>
          </cell>
        </row>
        <row r="68">
          <cell r="B68">
            <v>232</v>
          </cell>
          <cell r="C68" t="str">
            <v>VJS</v>
          </cell>
          <cell r="D68" t="str">
            <v>VIJJHESWARAM</v>
          </cell>
          <cell r="E68">
            <v>220</v>
          </cell>
        </row>
        <row r="69">
          <cell r="B69">
            <v>233</v>
          </cell>
          <cell r="C69" t="str">
            <v>VSP</v>
          </cell>
          <cell r="D69" t="str">
            <v>VIZAG STEEL PLANT</v>
          </cell>
          <cell r="E69">
            <v>220</v>
          </cell>
        </row>
        <row r="70">
          <cell r="B70">
            <v>234</v>
          </cell>
          <cell r="C70" t="str">
            <v>VSS</v>
          </cell>
          <cell r="D70" t="str">
            <v>VISAKHAPATNAM</v>
          </cell>
          <cell r="E70">
            <v>220</v>
          </cell>
        </row>
        <row r="71">
          <cell r="B71">
            <v>235</v>
          </cell>
          <cell r="C71" t="str">
            <v>VTS</v>
          </cell>
          <cell r="D71" t="str">
            <v>VIJAYAWADA T.P.S.</v>
          </cell>
          <cell r="E71">
            <v>220</v>
          </cell>
        </row>
        <row r="72">
          <cell r="B72">
            <v>236</v>
          </cell>
          <cell r="C72" t="str">
            <v>WGL</v>
          </cell>
          <cell r="D72" t="str">
            <v>WARANGAL</v>
          </cell>
          <cell r="E72">
            <v>220</v>
          </cell>
        </row>
        <row r="73">
          <cell r="B73">
            <v>237</v>
          </cell>
          <cell r="C73" t="str">
            <v>YML</v>
          </cell>
          <cell r="D73" t="str">
            <v>YEDDUMYLARAM</v>
          </cell>
          <cell r="E73">
            <v>220</v>
          </cell>
        </row>
        <row r="74">
          <cell r="B74">
            <v>238</v>
          </cell>
          <cell r="C74" t="str">
            <v>GTN</v>
          </cell>
          <cell r="D74" t="str">
            <v>GOOTY-NTPC</v>
          </cell>
          <cell r="E74">
            <v>220</v>
          </cell>
        </row>
        <row r="75">
          <cell r="B75">
            <v>239</v>
          </cell>
          <cell r="C75" t="str">
            <v>KLK</v>
          </cell>
          <cell r="D75" t="str">
            <v>KALIKIRI</v>
          </cell>
          <cell r="E75">
            <v>220</v>
          </cell>
        </row>
        <row r="76">
          <cell r="B76">
            <v>240</v>
          </cell>
          <cell r="C76" t="str">
            <v>DIC</v>
          </cell>
          <cell r="D76" t="str">
            <v>DICHPALLY</v>
          </cell>
          <cell r="E76">
            <v>220</v>
          </cell>
        </row>
        <row r="77">
          <cell r="B77">
            <v>242</v>
          </cell>
          <cell r="C77" t="str">
            <v>MYD</v>
          </cell>
          <cell r="D77" t="str">
            <v>MYDUKUR</v>
          </cell>
          <cell r="E77">
            <v>220</v>
          </cell>
        </row>
        <row r="78">
          <cell r="B78">
            <v>243</v>
          </cell>
          <cell r="C78" t="str">
            <v>RJP</v>
          </cell>
          <cell r="D78" t="str">
            <v>RAJAMPET</v>
          </cell>
          <cell r="E78">
            <v>220</v>
          </cell>
        </row>
        <row r="79">
          <cell r="B79">
            <v>244</v>
          </cell>
          <cell r="C79" t="str">
            <v>HDP</v>
          </cell>
          <cell r="D79" t="str">
            <v>HINDUPUR</v>
          </cell>
          <cell r="E79">
            <v>220</v>
          </cell>
        </row>
        <row r="80">
          <cell r="B80">
            <v>245</v>
          </cell>
          <cell r="C80" t="str">
            <v>GBL</v>
          </cell>
          <cell r="D80" t="str">
            <v>GACHIBOWLI</v>
          </cell>
          <cell r="E80">
            <v>220</v>
          </cell>
        </row>
        <row r="81">
          <cell r="B81">
            <v>246</v>
          </cell>
          <cell r="C81" t="str">
            <v>PEN</v>
          </cell>
          <cell r="D81" t="str">
            <v>PENDURTHI</v>
          </cell>
          <cell r="E81">
            <v>220</v>
          </cell>
        </row>
        <row r="82">
          <cell r="B82">
            <v>247</v>
          </cell>
          <cell r="C82" t="str">
            <v>KWK</v>
          </cell>
          <cell r="D82" t="str">
            <v>KALWAKURTHY</v>
          </cell>
          <cell r="E82">
            <v>220</v>
          </cell>
        </row>
        <row r="83">
          <cell r="B83">
            <v>248</v>
          </cell>
          <cell r="C83" t="str">
            <v>BHP</v>
          </cell>
          <cell r="D83" t="str">
            <v>MAHABOOBNAGAR (BHOOTPUR)</v>
          </cell>
          <cell r="E83">
            <v>220</v>
          </cell>
        </row>
        <row r="84">
          <cell r="B84">
            <v>249</v>
          </cell>
          <cell r="C84" t="str">
            <v>RNG</v>
          </cell>
          <cell r="D84" t="str">
            <v>RENIGUNTA</v>
          </cell>
          <cell r="E84">
            <v>220</v>
          </cell>
        </row>
        <row r="85">
          <cell r="B85">
            <v>251</v>
          </cell>
          <cell r="C85" t="str">
            <v>SYZ</v>
          </cell>
          <cell r="D85" t="str">
            <v>SOMAYAZULAPALLI</v>
          </cell>
          <cell r="E85">
            <v>220</v>
          </cell>
        </row>
        <row r="86">
          <cell r="B86">
            <v>254</v>
          </cell>
          <cell r="C86" t="str">
            <v>POD</v>
          </cell>
          <cell r="D86" t="str">
            <v>PODILI</v>
          </cell>
          <cell r="E86">
            <v>220</v>
          </cell>
        </row>
        <row r="87">
          <cell r="B87">
            <v>256</v>
          </cell>
          <cell r="C87" t="str">
            <v>MDN</v>
          </cell>
          <cell r="D87" t="str">
            <v>MUDDANUR</v>
          </cell>
          <cell r="E87">
            <v>220</v>
          </cell>
        </row>
        <row r="88">
          <cell r="B88">
            <v>257</v>
          </cell>
          <cell r="C88" t="str">
            <v>YGT</v>
          </cell>
          <cell r="D88" t="str">
            <v>YERRAGUNTLA</v>
          </cell>
          <cell r="E88">
            <v>220</v>
          </cell>
        </row>
        <row r="89">
          <cell r="B89">
            <v>258</v>
          </cell>
          <cell r="C89" t="str">
            <v>ATP</v>
          </cell>
          <cell r="D89" t="str">
            <v>ANANTAPUR</v>
          </cell>
          <cell r="E89">
            <v>220</v>
          </cell>
        </row>
        <row r="90">
          <cell r="B90">
            <v>259</v>
          </cell>
          <cell r="C90" t="str">
            <v>MLI</v>
          </cell>
          <cell r="D90" t="str">
            <v>MOULALI</v>
          </cell>
          <cell r="E90">
            <v>220</v>
          </cell>
        </row>
        <row r="91">
          <cell r="B91">
            <v>261</v>
          </cell>
          <cell r="C91" t="str">
            <v>NAD</v>
          </cell>
          <cell r="D91" t="str">
            <v>NANDYALA</v>
          </cell>
          <cell r="E91">
            <v>220</v>
          </cell>
        </row>
        <row r="92">
          <cell r="B92">
            <v>262</v>
          </cell>
          <cell r="C92" t="str">
            <v>NNA</v>
          </cell>
          <cell r="D92" t="str">
            <v>NUNNA</v>
          </cell>
          <cell r="E92">
            <v>220</v>
          </cell>
        </row>
        <row r="93">
          <cell r="B93">
            <v>263</v>
          </cell>
          <cell r="C93" t="str">
            <v>RMG</v>
          </cell>
          <cell r="D93" t="str">
            <v>RAMAGIRI</v>
          </cell>
          <cell r="E93">
            <v>220</v>
          </cell>
        </row>
        <row r="94">
          <cell r="B94">
            <v>264</v>
          </cell>
          <cell r="C94" t="str">
            <v>KOD</v>
          </cell>
          <cell r="D94" t="str">
            <v>KODURU</v>
          </cell>
          <cell r="E94">
            <v>220</v>
          </cell>
        </row>
        <row r="95">
          <cell r="B95">
            <v>265</v>
          </cell>
          <cell r="C95" t="str">
            <v>DRS</v>
          </cell>
          <cell r="D95" t="str">
            <v>DURSHED</v>
          </cell>
          <cell r="E95">
            <v>220</v>
          </cell>
        </row>
        <row r="96">
          <cell r="B96">
            <v>266</v>
          </cell>
          <cell r="C96" t="str">
            <v>JGP</v>
          </cell>
          <cell r="D96" t="str">
            <v>JEGURUPADU</v>
          </cell>
          <cell r="E96">
            <v>220</v>
          </cell>
        </row>
        <row r="97">
          <cell r="B97">
            <v>267</v>
          </cell>
          <cell r="C97" t="str">
            <v>KGS</v>
          </cell>
          <cell r="D97" t="str">
            <v>KAKINADA G.S.</v>
          </cell>
          <cell r="E97">
            <v>220</v>
          </cell>
        </row>
        <row r="98">
          <cell r="B98">
            <v>268</v>
          </cell>
          <cell r="C98" t="str">
            <v>SDP</v>
          </cell>
          <cell r="D98" t="str">
            <v>SIDDIPET</v>
          </cell>
          <cell r="E98">
            <v>220</v>
          </cell>
        </row>
        <row r="99">
          <cell r="B99">
            <v>271</v>
          </cell>
          <cell r="C99" t="str">
            <v>KMM</v>
          </cell>
          <cell r="D99" t="str">
            <v>KHAMMAM</v>
          </cell>
          <cell r="E99">
            <v>220</v>
          </cell>
        </row>
        <row r="100">
          <cell r="B100">
            <v>272</v>
          </cell>
          <cell r="C100" t="str">
            <v>MLK</v>
          </cell>
          <cell r="D100" t="str">
            <v>MALKARAM</v>
          </cell>
          <cell r="E100">
            <v>220</v>
          </cell>
        </row>
        <row r="101">
          <cell r="B101">
            <v>274</v>
          </cell>
          <cell r="C101" t="str">
            <v>KDA</v>
          </cell>
          <cell r="D101" t="str">
            <v>KAKINADA</v>
          </cell>
          <cell r="E101">
            <v>220</v>
          </cell>
        </row>
        <row r="102">
          <cell r="B102">
            <v>276</v>
          </cell>
          <cell r="C102" t="str">
            <v>CKL</v>
          </cell>
          <cell r="D102" t="str">
            <v>CHILLAKALLU</v>
          </cell>
          <cell r="E102">
            <v>220</v>
          </cell>
        </row>
        <row r="103">
          <cell r="B103">
            <v>277</v>
          </cell>
          <cell r="C103" t="str">
            <v>VJSN</v>
          </cell>
          <cell r="D103" t="str">
            <v>VIJJHESWARAM</v>
          </cell>
          <cell r="E103">
            <v>220</v>
          </cell>
        </row>
        <row r="104">
          <cell r="B104">
            <v>278</v>
          </cell>
          <cell r="C104" t="str">
            <v>BGSM</v>
          </cell>
          <cell r="D104" t="str">
            <v>BHOGASAMUDRAM</v>
          </cell>
          <cell r="E104">
            <v>220</v>
          </cell>
        </row>
        <row r="105">
          <cell r="B105">
            <v>279</v>
          </cell>
          <cell r="C105" t="str">
            <v>LSL2</v>
          </cell>
          <cell r="D105" t="str">
            <v>LOWER SILERU</v>
          </cell>
          <cell r="E105">
            <v>220</v>
          </cell>
        </row>
        <row r="106">
          <cell r="B106">
            <v>280</v>
          </cell>
          <cell r="C106" t="str">
            <v>NRML</v>
          </cell>
          <cell r="D106" t="str">
            <v>NIRMAL</v>
          </cell>
          <cell r="E106">
            <v>220</v>
          </cell>
        </row>
        <row r="107">
          <cell r="B107">
            <v>282</v>
          </cell>
          <cell r="C107" t="str">
            <v>NDVL</v>
          </cell>
          <cell r="D107" t="str">
            <v>NIDADAVOLU</v>
          </cell>
          <cell r="E107">
            <v>220</v>
          </cell>
        </row>
        <row r="108">
          <cell r="B108">
            <v>283</v>
          </cell>
          <cell r="C108" t="str">
            <v>NRK</v>
          </cell>
          <cell r="D108" t="str">
            <v>NARKATPALLY</v>
          </cell>
          <cell r="E108">
            <v>220</v>
          </cell>
        </row>
        <row r="109">
          <cell r="B109">
            <v>284</v>
          </cell>
          <cell r="C109" t="str">
            <v>BHNGR</v>
          </cell>
          <cell r="D109" t="str">
            <v>BHONGIR</v>
          </cell>
          <cell r="E109">
            <v>220</v>
          </cell>
        </row>
        <row r="110">
          <cell r="B110">
            <v>286</v>
          </cell>
          <cell r="C110" t="str">
            <v>WDKTP</v>
          </cell>
          <cell r="D110" t="str">
            <v>WADDEKOTHAPALLY</v>
          </cell>
          <cell r="E110">
            <v>220</v>
          </cell>
        </row>
        <row r="111">
          <cell r="B111">
            <v>287</v>
          </cell>
          <cell r="C111" t="str">
            <v>KNL</v>
          </cell>
          <cell r="D111" t="str">
            <v>KURNOOL</v>
          </cell>
          <cell r="E111">
            <v>220</v>
          </cell>
        </row>
        <row r="112">
          <cell r="B112">
            <v>288</v>
          </cell>
          <cell r="C112" t="str">
            <v>MDCL</v>
          </cell>
          <cell r="D112" t="str">
            <v>MEDCHAL</v>
          </cell>
          <cell r="E112">
            <v>220</v>
          </cell>
        </row>
        <row r="113">
          <cell r="B113">
            <v>289</v>
          </cell>
          <cell r="C113" t="str">
            <v>MIN</v>
          </cell>
          <cell r="D113" t="str">
            <v>MINPUR</v>
          </cell>
          <cell r="E113">
            <v>220</v>
          </cell>
        </row>
        <row r="114">
          <cell r="B114">
            <v>290</v>
          </cell>
          <cell r="C114" t="str">
            <v>KDPG</v>
          </cell>
          <cell r="D114" t="str">
            <v>KONDAPALLY GS</v>
          </cell>
          <cell r="E114">
            <v>220</v>
          </cell>
        </row>
        <row r="115">
          <cell r="B115">
            <v>291</v>
          </cell>
          <cell r="C115" t="str">
            <v>HYD</v>
          </cell>
          <cell r="D115" t="str">
            <v>HYDERABAD APSEB (MAMIDIPALLI)</v>
          </cell>
          <cell r="E115">
            <v>220</v>
          </cell>
        </row>
        <row r="116">
          <cell r="B116">
            <v>292</v>
          </cell>
          <cell r="C116" t="str">
            <v>BHM</v>
          </cell>
          <cell r="D116" t="str">
            <v>BHEEMGAL</v>
          </cell>
          <cell r="E116">
            <v>220</v>
          </cell>
        </row>
        <row r="117">
          <cell r="B117">
            <v>293</v>
          </cell>
          <cell r="C117" t="str">
            <v>GDV</v>
          </cell>
          <cell r="D117" t="str">
            <v>GUDIVADA</v>
          </cell>
          <cell r="E117">
            <v>220</v>
          </cell>
        </row>
        <row r="118">
          <cell r="B118">
            <v>294</v>
          </cell>
          <cell r="C118" t="str">
            <v>TND</v>
          </cell>
          <cell r="D118" t="str">
            <v>TANDUR</v>
          </cell>
          <cell r="E118">
            <v>220</v>
          </cell>
        </row>
        <row r="119">
          <cell r="B119">
            <v>295</v>
          </cell>
          <cell r="C119" t="str">
            <v>DND</v>
          </cell>
          <cell r="D119" t="str">
            <v>DINDI</v>
          </cell>
          <cell r="E119">
            <v>220</v>
          </cell>
        </row>
        <row r="120">
          <cell r="B120">
            <v>296</v>
          </cell>
          <cell r="C120" t="str">
            <v>EXMP</v>
          </cell>
          <cell r="D120" t="str">
            <v>EXIMPARK</v>
          </cell>
          <cell r="E120">
            <v>220</v>
          </cell>
        </row>
        <row r="121">
          <cell r="B121">
            <v>297</v>
          </cell>
          <cell r="C121" t="str">
            <v>VZG</v>
          </cell>
          <cell r="D121" t="str">
            <v>VIZAG APSEB</v>
          </cell>
          <cell r="E121">
            <v>220</v>
          </cell>
        </row>
        <row r="122">
          <cell r="B122">
            <v>298</v>
          </cell>
          <cell r="C122" t="str">
            <v>VMG</v>
          </cell>
          <cell r="D122" t="str">
            <v>VEMAGIRI</v>
          </cell>
          <cell r="E122">
            <v>220</v>
          </cell>
        </row>
        <row r="123">
          <cell r="B123">
            <v>299</v>
          </cell>
          <cell r="C123" t="str">
            <v>SMHP</v>
          </cell>
          <cell r="E123">
            <v>220</v>
          </cell>
        </row>
        <row r="124">
          <cell r="B124">
            <v>300</v>
          </cell>
          <cell r="C124" t="str">
            <v>VMGG</v>
          </cell>
          <cell r="D124" t="str">
            <v>VEMAGIRI CCPP</v>
          </cell>
          <cell r="E124">
            <v>220</v>
          </cell>
        </row>
        <row r="125">
          <cell r="B125">
            <v>301</v>
          </cell>
          <cell r="C125" t="str">
            <v>JGTYL</v>
          </cell>
          <cell r="D125" t="str">
            <v>JAGITYAL</v>
          </cell>
          <cell r="E125">
            <v>220</v>
          </cell>
        </row>
        <row r="126">
          <cell r="B126">
            <v>302</v>
          </cell>
          <cell r="C126" t="str">
            <v>SMLK</v>
          </cell>
          <cell r="D126" t="str">
            <v>SAMALKOT CCPP</v>
          </cell>
          <cell r="E126">
            <v>220</v>
          </cell>
        </row>
        <row r="127">
          <cell r="B127">
            <v>303</v>
          </cell>
          <cell r="C127" t="str">
            <v>PDP</v>
          </cell>
          <cell r="D127" t="str">
            <v>PEDDAPURAM</v>
          </cell>
          <cell r="E127">
            <v>220</v>
          </cell>
        </row>
        <row r="128">
          <cell r="B128">
            <v>304</v>
          </cell>
          <cell r="C128" t="str">
            <v>PRWD</v>
          </cell>
          <cell r="D128" t="str">
            <v>PARAWADA</v>
          </cell>
          <cell r="E128">
            <v>220</v>
          </cell>
        </row>
        <row r="129">
          <cell r="B129">
            <v>305</v>
          </cell>
          <cell r="C129" t="str">
            <v>MRKPM</v>
          </cell>
          <cell r="D129" t="str">
            <v>MARKAPURAM</v>
          </cell>
          <cell r="E129">
            <v>220</v>
          </cell>
        </row>
        <row r="130">
          <cell r="B130">
            <v>306</v>
          </cell>
          <cell r="C130" t="str">
            <v>CHLKR</v>
          </cell>
          <cell r="D130" t="str">
            <v>CHALAKURTHY</v>
          </cell>
          <cell r="E130">
            <v>220</v>
          </cell>
        </row>
        <row r="131">
          <cell r="B131">
            <v>307</v>
          </cell>
          <cell r="C131" t="str">
            <v>KKD-B</v>
          </cell>
          <cell r="D131" t="str">
            <v>KAKINADA CCPP BARGE</v>
          </cell>
          <cell r="E131">
            <v>220</v>
          </cell>
        </row>
        <row r="132">
          <cell r="B132">
            <v>308</v>
          </cell>
          <cell r="C132" t="str">
            <v>PDP-G</v>
          </cell>
          <cell r="D132" t="str">
            <v>PEDDAPURAM CCCP (GAUTAMI)</v>
          </cell>
          <cell r="E132">
            <v>220</v>
          </cell>
        </row>
        <row r="133">
          <cell r="B133">
            <v>309</v>
          </cell>
        </row>
        <row r="134">
          <cell r="B134">
            <v>310</v>
          </cell>
          <cell r="C134" t="str">
            <v>PTNGD</v>
          </cell>
          <cell r="D134" t="str">
            <v>PUTTANGANDI TANDA</v>
          </cell>
          <cell r="E134">
            <v>220</v>
          </cell>
        </row>
        <row r="135">
          <cell r="B135">
            <v>311</v>
          </cell>
          <cell r="C135" t="str">
            <v>SVRMP</v>
          </cell>
          <cell r="D135" t="str">
            <v>SIVARAMPALLY</v>
          </cell>
          <cell r="E135">
            <v>220</v>
          </cell>
        </row>
        <row r="136">
          <cell r="B136">
            <v>312</v>
          </cell>
          <cell r="C136" t="str">
            <v>NGEC</v>
          </cell>
          <cell r="D136" t="str">
            <v>NAGARJUNA CONSTRUCTIONS (NGEC)</v>
          </cell>
          <cell r="E136">
            <v>220</v>
          </cell>
        </row>
        <row r="137">
          <cell r="B137">
            <v>313</v>
          </cell>
          <cell r="C137" t="str">
            <v>DIC2</v>
          </cell>
          <cell r="D137" t="str">
            <v>DICHPALLY</v>
          </cell>
          <cell r="E137">
            <v>220</v>
          </cell>
        </row>
        <row r="138">
          <cell r="B138">
            <v>314</v>
          </cell>
          <cell r="C138" t="str">
            <v>BPL</v>
          </cell>
          <cell r="D138" t="str">
            <v>RAMAGUNDAM - BPL</v>
          </cell>
          <cell r="E138">
            <v>220</v>
          </cell>
        </row>
        <row r="139">
          <cell r="B139">
            <v>315</v>
          </cell>
          <cell r="C139" t="str">
            <v>KMRD</v>
          </cell>
          <cell r="D139" t="str">
            <v>KAMAREDDY</v>
          </cell>
          <cell r="E139">
            <v>220</v>
          </cell>
        </row>
        <row r="140">
          <cell r="B140">
            <v>316</v>
          </cell>
          <cell r="C140" t="str">
            <v>GJWL</v>
          </cell>
          <cell r="D140" t="str">
            <v>GAJWEL</v>
          </cell>
          <cell r="E140">
            <v>220</v>
          </cell>
        </row>
        <row r="141">
          <cell r="B141">
            <v>317</v>
          </cell>
          <cell r="C141" t="str">
            <v>KRSH</v>
          </cell>
          <cell r="D141" t="str">
            <v>KRISHNAPATNAM</v>
          </cell>
          <cell r="E141">
            <v>220</v>
          </cell>
        </row>
        <row r="142">
          <cell r="B142">
            <v>318</v>
          </cell>
          <cell r="C142" t="str">
            <v>CTR2</v>
          </cell>
          <cell r="D142" t="str">
            <v>CHITTOOR</v>
          </cell>
          <cell r="E142">
            <v>220</v>
          </cell>
        </row>
        <row r="143">
          <cell r="B143">
            <v>319</v>
          </cell>
          <cell r="C143" t="str">
            <v>PDP-2</v>
          </cell>
          <cell r="D143" t="str">
            <v>PEDDAPURAM</v>
          </cell>
          <cell r="E143">
            <v>220</v>
          </cell>
        </row>
        <row r="144">
          <cell r="B144">
            <v>320</v>
          </cell>
          <cell r="C144" t="str">
            <v>VMG-2</v>
          </cell>
          <cell r="D144" t="str">
            <v>VEMAGIRI</v>
          </cell>
          <cell r="E144">
            <v>220</v>
          </cell>
        </row>
        <row r="145">
          <cell r="B145">
            <v>321</v>
          </cell>
          <cell r="C145" t="str">
            <v>JGP-2</v>
          </cell>
          <cell r="D145" t="str">
            <v>JEGURUPADU</v>
          </cell>
          <cell r="E145">
            <v>220</v>
          </cell>
        </row>
        <row r="146">
          <cell r="B146">
            <v>322</v>
          </cell>
          <cell r="C146" t="str">
            <v>KGS-2</v>
          </cell>
          <cell r="D146" t="str">
            <v>KAKINADA G.S.</v>
          </cell>
          <cell r="E146">
            <v>220</v>
          </cell>
        </row>
        <row r="147">
          <cell r="B147">
            <v>323</v>
          </cell>
          <cell r="C147" t="str">
            <v>SURY</v>
          </cell>
          <cell r="D147" t="str">
            <v>SURYAPET</v>
          </cell>
          <cell r="E147">
            <v>220</v>
          </cell>
        </row>
        <row r="148">
          <cell r="B148">
            <v>324</v>
          </cell>
          <cell r="C148" t="str">
            <v>NZB</v>
          </cell>
          <cell r="D148" t="str">
            <v>NIZAMABAD</v>
          </cell>
          <cell r="E148">
            <v>220</v>
          </cell>
        </row>
        <row r="149">
          <cell r="B149">
            <v>325</v>
          </cell>
          <cell r="C149" t="str">
            <v>TDPT</v>
          </cell>
          <cell r="D149" t="str">
            <v>TADIPATRI</v>
          </cell>
          <cell r="E149">
            <v>220</v>
          </cell>
        </row>
        <row r="150">
          <cell r="B150">
            <v>326</v>
          </cell>
          <cell r="C150" t="str">
            <v>SADA</v>
          </cell>
          <cell r="D150" t="str">
            <v>SADASHIVAPETA</v>
          </cell>
          <cell r="E150">
            <v>220</v>
          </cell>
        </row>
        <row r="154">
          <cell r="D154" t="str">
            <v>SHABAD</v>
          </cell>
          <cell r="E154">
            <v>220</v>
          </cell>
        </row>
        <row r="160">
          <cell r="B160">
            <v>1001</v>
          </cell>
          <cell r="C160" t="str">
            <v>PUTT</v>
          </cell>
          <cell r="D160" t="str">
            <v>PUTTAPARTHY</v>
          </cell>
          <cell r="E160">
            <v>132</v>
          </cell>
        </row>
        <row r="161">
          <cell r="B161">
            <v>1002</v>
          </cell>
          <cell r="C161" t="str">
            <v>ACCM</v>
          </cell>
          <cell r="D161" t="str">
            <v>A.C.C.MANCHIRIAL</v>
          </cell>
          <cell r="E161">
            <v>132</v>
          </cell>
        </row>
        <row r="162">
          <cell r="B162">
            <v>1003</v>
          </cell>
          <cell r="C162" t="str">
            <v>ADB</v>
          </cell>
          <cell r="D162" t="str">
            <v>ADILABAD</v>
          </cell>
          <cell r="E162">
            <v>132</v>
          </cell>
        </row>
        <row r="163">
          <cell r="B163">
            <v>1004</v>
          </cell>
          <cell r="C163" t="str">
            <v>ADNI</v>
          </cell>
          <cell r="D163" t="str">
            <v>ADONI</v>
          </cell>
          <cell r="E163">
            <v>132</v>
          </cell>
        </row>
        <row r="164">
          <cell r="B164">
            <v>1005</v>
          </cell>
          <cell r="C164" t="str">
            <v>ALR</v>
          </cell>
          <cell r="D164" t="str">
            <v>ALAIR</v>
          </cell>
          <cell r="E164">
            <v>132</v>
          </cell>
        </row>
        <row r="165">
          <cell r="B165">
            <v>1006</v>
          </cell>
          <cell r="C165" t="str">
            <v>AMLP</v>
          </cell>
          <cell r="D165" t="str">
            <v>AMALAPURAM</v>
          </cell>
          <cell r="E165">
            <v>132</v>
          </cell>
        </row>
        <row r="166">
          <cell r="B166">
            <v>1007</v>
          </cell>
          <cell r="C166" t="str">
            <v>APC</v>
          </cell>
          <cell r="D166" t="str">
            <v>A.P.CARBIDES</v>
          </cell>
          <cell r="E166">
            <v>132</v>
          </cell>
        </row>
        <row r="167">
          <cell r="B167">
            <v>1008</v>
          </cell>
          <cell r="C167" t="str">
            <v>APPM</v>
          </cell>
          <cell r="D167" t="str">
            <v>A.P. PAPER MILLS</v>
          </cell>
          <cell r="E167">
            <v>132</v>
          </cell>
        </row>
        <row r="168">
          <cell r="B168">
            <v>1009</v>
          </cell>
          <cell r="C168" t="str">
            <v>ARK</v>
          </cell>
          <cell r="D168" t="str">
            <v>ARAKU</v>
          </cell>
          <cell r="E168">
            <v>132</v>
          </cell>
        </row>
        <row r="169">
          <cell r="B169">
            <v>1011</v>
          </cell>
          <cell r="C169" t="str">
            <v>ATP</v>
          </cell>
          <cell r="D169" t="str">
            <v>ANANTAPUR</v>
          </cell>
          <cell r="E169">
            <v>132</v>
          </cell>
        </row>
        <row r="170">
          <cell r="B170">
            <v>1012</v>
          </cell>
          <cell r="C170" t="str">
            <v>BBLI</v>
          </cell>
          <cell r="D170" t="str">
            <v>BOBBILI</v>
          </cell>
          <cell r="E170">
            <v>132</v>
          </cell>
        </row>
        <row r="171">
          <cell r="B171">
            <v>1013</v>
          </cell>
          <cell r="C171" t="str">
            <v>BBNG</v>
          </cell>
          <cell r="D171" t="str">
            <v>BIBINAGAR</v>
          </cell>
          <cell r="E171">
            <v>132</v>
          </cell>
        </row>
        <row r="172">
          <cell r="B172">
            <v>1014</v>
          </cell>
          <cell r="C172" t="str">
            <v>BHMG</v>
          </cell>
          <cell r="D172" t="str">
            <v>BHIMGAL</v>
          </cell>
          <cell r="E172">
            <v>132</v>
          </cell>
        </row>
        <row r="173">
          <cell r="B173">
            <v>1015</v>
          </cell>
          <cell r="C173" t="str">
            <v>BHMV</v>
          </cell>
          <cell r="D173" t="str">
            <v>BHIMAVARAM</v>
          </cell>
          <cell r="E173">
            <v>132</v>
          </cell>
        </row>
        <row r="174">
          <cell r="B174">
            <v>1016</v>
          </cell>
          <cell r="C174" t="str">
            <v>BLPL</v>
          </cell>
          <cell r="D174" t="str">
            <v>BELLAMPALLI</v>
          </cell>
          <cell r="E174">
            <v>132</v>
          </cell>
        </row>
        <row r="175">
          <cell r="B175">
            <v>1017</v>
          </cell>
          <cell r="C175" t="str">
            <v>BLRM</v>
          </cell>
          <cell r="D175" t="str">
            <v>BOLLARAM</v>
          </cell>
          <cell r="E175">
            <v>132</v>
          </cell>
        </row>
        <row r="176">
          <cell r="B176">
            <v>1018</v>
          </cell>
          <cell r="C176" t="str">
            <v>BMD</v>
          </cell>
          <cell r="D176" t="str">
            <v>BHIMADOLE</v>
          </cell>
          <cell r="E176">
            <v>132</v>
          </cell>
        </row>
        <row r="177">
          <cell r="B177">
            <v>1019</v>
          </cell>
          <cell r="C177" t="str">
            <v>BMR</v>
          </cell>
          <cell r="D177" t="str">
            <v>BOMMUR</v>
          </cell>
          <cell r="E177">
            <v>132</v>
          </cell>
        </row>
        <row r="178">
          <cell r="B178">
            <v>1020</v>
          </cell>
          <cell r="C178" t="str">
            <v>BNDG</v>
          </cell>
          <cell r="D178" t="str">
            <v>BANDLAGODA</v>
          </cell>
          <cell r="E178">
            <v>132</v>
          </cell>
        </row>
        <row r="179">
          <cell r="B179">
            <v>1021</v>
          </cell>
          <cell r="C179" t="str">
            <v>BPT</v>
          </cell>
          <cell r="D179" t="str">
            <v>BAPATLA</v>
          </cell>
          <cell r="E179">
            <v>132</v>
          </cell>
        </row>
        <row r="180">
          <cell r="B180">
            <v>1022</v>
          </cell>
          <cell r="C180" t="str">
            <v>CCIA</v>
          </cell>
          <cell r="D180" t="str">
            <v>C.C.I. ADILABAD</v>
          </cell>
          <cell r="E180">
            <v>132</v>
          </cell>
        </row>
        <row r="181">
          <cell r="B181">
            <v>1023</v>
          </cell>
          <cell r="C181" t="str">
            <v>CCIT</v>
          </cell>
          <cell r="D181" t="str">
            <v>C.C.I TANDUR</v>
          </cell>
          <cell r="E181">
            <v>132</v>
          </cell>
        </row>
        <row r="182">
          <cell r="B182">
            <v>1024</v>
          </cell>
          <cell r="C182" t="str">
            <v>CCIY</v>
          </cell>
          <cell r="D182" t="str">
            <v>C.C.I. YERRAGUNTLA</v>
          </cell>
          <cell r="E182">
            <v>132</v>
          </cell>
        </row>
        <row r="183">
          <cell r="B183">
            <v>1025</v>
          </cell>
          <cell r="C183" t="str">
            <v>CDP</v>
          </cell>
          <cell r="D183" t="str">
            <v>CUDDAPAH</v>
          </cell>
          <cell r="E183">
            <v>132</v>
          </cell>
        </row>
        <row r="184">
          <cell r="B184">
            <v>1026</v>
          </cell>
          <cell r="C184" t="str">
            <v>CFL</v>
          </cell>
          <cell r="D184" t="str">
            <v>C.F.L.</v>
          </cell>
          <cell r="E184">
            <v>132</v>
          </cell>
        </row>
        <row r="185">
          <cell r="B185">
            <v>1027</v>
          </cell>
          <cell r="C185" t="str">
            <v>CHG</v>
          </cell>
          <cell r="D185" t="str">
            <v>CHANDRAYAGUTTA</v>
          </cell>
          <cell r="E185">
            <v>132</v>
          </cell>
        </row>
        <row r="186">
          <cell r="B186">
            <v>1028</v>
          </cell>
          <cell r="C186" t="str">
            <v>CHPM</v>
          </cell>
          <cell r="D186" t="str">
            <v>CHILAKAPALEM</v>
          </cell>
          <cell r="E186">
            <v>132</v>
          </cell>
        </row>
        <row r="187">
          <cell r="B187">
            <v>1029</v>
          </cell>
          <cell r="C187" t="str">
            <v>CHPT</v>
          </cell>
          <cell r="D187" t="str">
            <v>CHILAKALURIPETA</v>
          </cell>
          <cell r="E187">
            <v>132</v>
          </cell>
        </row>
        <row r="188">
          <cell r="B188">
            <v>1030</v>
          </cell>
          <cell r="C188" t="str">
            <v>CLKL</v>
          </cell>
          <cell r="D188" t="str">
            <v>CHILLAKALLU</v>
          </cell>
          <cell r="E188">
            <v>132</v>
          </cell>
        </row>
        <row r="189">
          <cell r="B189">
            <v>1031</v>
          </cell>
          <cell r="C189" t="str">
            <v>COMP</v>
          </cell>
          <cell r="D189" t="str">
            <v>COMMON POINT</v>
          </cell>
          <cell r="E189">
            <v>132</v>
          </cell>
        </row>
        <row r="190">
          <cell r="B190">
            <v>1032</v>
          </cell>
          <cell r="C190" t="str">
            <v>CTR</v>
          </cell>
          <cell r="D190" t="str">
            <v>CHITTOOR</v>
          </cell>
          <cell r="E190">
            <v>132</v>
          </cell>
        </row>
        <row r="191">
          <cell r="B191">
            <v>1033</v>
          </cell>
          <cell r="C191" t="str">
            <v>CUMB</v>
          </cell>
          <cell r="D191" t="str">
            <v>CUMBUM</v>
          </cell>
          <cell r="E191">
            <v>132</v>
          </cell>
        </row>
        <row r="192">
          <cell r="B192">
            <v>1034</v>
          </cell>
          <cell r="C192" t="str">
            <v>DVPR</v>
          </cell>
          <cell r="D192" t="str">
            <v>DEVAPUR</v>
          </cell>
          <cell r="E192">
            <v>132</v>
          </cell>
        </row>
        <row r="193">
          <cell r="B193">
            <v>1035</v>
          </cell>
          <cell r="C193" t="str">
            <v>DVRM</v>
          </cell>
          <cell r="D193" t="str">
            <v>DHARMA VARAM</v>
          </cell>
          <cell r="E193">
            <v>132</v>
          </cell>
        </row>
        <row r="194">
          <cell r="B194">
            <v>1036</v>
          </cell>
          <cell r="C194" t="str">
            <v>EGD</v>
          </cell>
          <cell r="D194" t="str">
            <v>ERRAGADDA</v>
          </cell>
          <cell r="E194">
            <v>132</v>
          </cell>
        </row>
        <row r="195">
          <cell r="B195">
            <v>1037</v>
          </cell>
          <cell r="C195" t="str">
            <v>FACR</v>
          </cell>
          <cell r="D195" t="str">
            <v>FACOR</v>
          </cell>
          <cell r="E195">
            <v>132</v>
          </cell>
        </row>
        <row r="196">
          <cell r="B196">
            <v>1038</v>
          </cell>
          <cell r="C196" t="str">
            <v>FCI</v>
          </cell>
          <cell r="D196" t="str">
            <v>F.C.I.</v>
          </cell>
          <cell r="E196">
            <v>132</v>
          </cell>
        </row>
        <row r="197">
          <cell r="B197">
            <v>1039</v>
          </cell>
          <cell r="C197" t="str">
            <v>GDL</v>
          </cell>
          <cell r="D197" t="str">
            <v>GUNADALA</v>
          </cell>
          <cell r="E197">
            <v>132</v>
          </cell>
        </row>
        <row r="198">
          <cell r="B198">
            <v>1040</v>
          </cell>
          <cell r="C198" t="str">
            <v>GDR</v>
          </cell>
          <cell r="D198" t="str">
            <v>GUDUR</v>
          </cell>
          <cell r="E198">
            <v>132</v>
          </cell>
        </row>
        <row r="199">
          <cell r="B199">
            <v>1041</v>
          </cell>
          <cell r="C199" t="str">
            <v>GDWL</v>
          </cell>
          <cell r="D199" t="str">
            <v>GADWAL</v>
          </cell>
          <cell r="E199">
            <v>132</v>
          </cell>
        </row>
        <row r="200">
          <cell r="B200">
            <v>1042</v>
          </cell>
          <cell r="C200" t="str">
            <v>GHP</v>
          </cell>
          <cell r="D200" t="str">
            <v>GHANAPUR</v>
          </cell>
          <cell r="E200">
            <v>132</v>
          </cell>
        </row>
        <row r="201">
          <cell r="B201">
            <v>1043</v>
          </cell>
          <cell r="C201" t="str">
            <v>GJWL</v>
          </cell>
          <cell r="D201" t="str">
            <v>GAJWEL</v>
          </cell>
          <cell r="E201">
            <v>132</v>
          </cell>
        </row>
        <row r="202">
          <cell r="B202">
            <v>1044</v>
          </cell>
          <cell r="C202" t="str">
            <v>GNT</v>
          </cell>
          <cell r="D202" t="str">
            <v>GUNTUR</v>
          </cell>
          <cell r="E202">
            <v>132</v>
          </cell>
        </row>
        <row r="203">
          <cell r="B203">
            <v>1045</v>
          </cell>
          <cell r="C203" t="str">
            <v>TDK</v>
          </cell>
          <cell r="D203" t="str">
            <v>TADIKONDA</v>
          </cell>
          <cell r="E203">
            <v>132</v>
          </cell>
        </row>
        <row r="204">
          <cell r="B204">
            <v>1046</v>
          </cell>
          <cell r="C204" t="str">
            <v>GRWN</v>
          </cell>
          <cell r="D204" t="str">
            <v>GRINDWELLNORTEN</v>
          </cell>
          <cell r="E204">
            <v>132</v>
          </cell>
        </row>
        <row r="205">
          <cell r="B205">
            <v>1047</v>
          </cell>
          <cell r="C205" t="str">
            <v>GTKL</v>
          </cell>
          <cell r="D205" t="str">
            <v>GUNTAKAL</v>
          </cell>
          <cell r="E205">
            <v>132</v>
          </cell>
        </row>
        <row r="206">
          <cell r="B206">
            <v>1048</v>
          </cell>
          <cell r="C206" t="str">
            <v>GTY</v>
          </cell>
          <cell r="D206" t="str">
            <v>GOOTY</v>
          </cell>
          <cell r="E206">
            <v>132</v>
          </cell>
        </row>
        <row r="207">
          <cell r="B207">
            <v>1049</v>
          </cell>
          <cell r="C207" t="str">
            <v>GVD</v>
          </cell>
          <cell r="D207" t="str">
            <v>GARIVIDI</v>
          </cell>
          <cell r="E207">
            <v>132</v>
          </cell>
        </row>
        <row r="208">
          <cell r="B208">
            <v>1050</v>
          </cell>
          <cell r="C208" t="str">
            <v>GZK</v>
          </cell>
          <cell r="D208" t="str">
            <v>GAZUWAKA</v>
          </cell>
          <cell r="E208">
            <v>132</v>
          </cell>
        </row>
        <row r="209">
          <cell r="B209">
            <v>1051</v>
          </cell>
          <cell r="C209" t="str">
            <v>HDP</v>
          </cell>
          <cell r="D209" t="str">
            <v>HINDUPUR</v>
          </cell>
          <cell r="E209">
            <v>132</v>
          </cell>
        </row>
        <row r="210">
          <cell r="B210">
            <v>1052</v>
          </cell>
          <cell r="C210" t="str">
            <v>HMP</v>
          </cell>
          <cell r="D210" t="str">
            <v>HAMPI</v>
          </cell>
          <cell r="E210">
            <v>132</v>
          </cell>
        </row>
        <row r="211">
          <cell r="B211">
            <v>1053</v>
          </cell>
          <cell r="C211" t="str">
            <v>HPCL</v>
          </cell>
          <cell r="D211" t="str">
            <v>H.P.C.L.</v>
          </cell>
          <cell r="E211">
            <v>132</v>
          </cell>
        </row>
        <row r="212">
          <cell r="B212">
            <v>1054</v>
          </cell>
          <cell r="C212" t="str">
            <v>HSNB</v>
          </cell>
          <cell r="D212" t="str">
            <v>HUSNABAD</v>
          </cell>
          <cell r="E212">
            <v>132</v>
          </cell>
        </row>
        <row r="213">
          <cell r="B213">
            <v>1055</v>
          </cell>
          <cell r="C213" t="str">
            <v>IBRP</v>
          </cell>
          <cell r="D213" t="str">
            <v>IBRAHIMPATNAM</v>
          </cell>
          <cell r="E213">
            <v>132</v>
          </cell>
        </row>
        <row r="214">
          <cell r="B214">
            <v>1056</v>
          </cell>
          <cell r="C214" t="str">
            <v>JBH</v>
          </cell>
          <cell r="D214" t="str">
            <v>JUBILI HILLS</v>
          </cell>
          <cell r="E214">
            <v>132</v>
          </cell>
        </row>
        <row r="215">
          <cell r="B215">
            <v>1057</v>
          </cell>
          <cell r="C215" t="str">
            <v>JGTY</v>
          </cell>
          <cell r="D215" t="str">
            <v>JAGTYAL</v>
          </cell>
          <cell r="E215">
            <v>132</v>
          </cell>
        </row>
        <row r="216">
          <cell r="B216">
            <v>1058</v>
          </cell>
          <cell r="C216" t="str">
            <v>JMK</v>
          </cell>
          <cell r="D216" t="str">
            <v>JAMMIKUNTA</v>
          </cell>
          <cell r="E216">
            <v>132</v>
          </cell>
        </row>
        <row r="217">
          <cell r="B217">
            <v>1059</v>
          </cell>
          <cell r="C217" t="str">
            <v>KCP</v>
          </cell>
          <cell r="D217" t="str">
            <v>K.C.P. CEMENT</v>
          </cell>
          <cell r="E217">
            <v>132</v>
          </cell>
        </row>
        <row r="218">
          <cell r="B218">
            <v>1060</v>
          </cell>
          <cell r="C218" t="str">
            <v>KDA</v>
          </cell>
          <cell r="D218" t="str">
            <v>KAKINADA</v>
          </cell>
          <cell r="E218">
            <v>132</v>
          </cell>
        </row>
        <row r="219">
          <cell r="B219">
            <v>1061</v>
          </cell>
          <cell r="C219" t="str">
            <v>KDP</v>
          </cell>
          <cell r="D219" t="str">
            <v>KONDAPALLI</v>
          </cell>
          <cell r="E219">
            <v>132</v>
          </cell>
        </row>
        <row r="220">
          <cell r="B220">
            <v>1062</v>
          </cell>
          <cell r="C220" t="str">
            <v>KDR</v>
          </cell>
          <cell r="D220" t="str">
            <v>KADIRI</v>
          </cell>
          <cell r="E220">
            <v>132</v>
          </cell>
        </row>
        <row r="221">
          <cell r="B221">
            <v>1063</v>
          </cell>
          <cell r="C221" t="str">
            <v>KESO</v>
          </cell>
          <cell r="D221" t="str">
            <v>KESORAM</v>
          </cell>
          <cell r="E221">
            <v>132</v>
          </cell>
        </row>
        <row r="222">
          <cell r="B222">
            <v>1064</v>
          </cell>
          <cell r="C222" t="str">
            <v>KLDG</v>
          </cell>
          <cell r="D222" t="str">
            <v>KALYANADURGAM</v>
          </cell>
          <cell r="E222">
            <v>132</v>
          </cell>
        </row>
        <row r="223">
          <cell r="B223">
            <v>1065</v>
          </cell>
          <cell r="C223" t="str">
            <v>KLH</v>
          </cell>
          <cell r="D223" t="str">
            <v>KALAHASTI</v>
          </cell>
          <cell r="E223">
            <v>132</v>
          </cell>
        </row>
        <row r="224">
          <cell r="B224">
            <v>1066</v>
          </cell>
          <cell r="C224" t="str">
            <v>KLKR</v>
          </cell>
          <cell r="D224" t="str">
            <v>KALIKIRI</v>
          </cell>
          <cell r="E224">
            <v>132</v>
          </cell>
        </row>
        <row r="225">
          <cell r="B225">
            <v>1067</v>
          </cell>
          <cell r="C225" t="str">
            <v>KLVK</v>
          </cell>
          <cell r="D225" t="str">
            <v>KALWAKURTHY</v>
          </cell>
          <cell r="E225">
            <v>132</v>
          </cell>
        </row>
        <row r="226">
          <cell r="B226">
            <v>1068</v>
          </cell>
          <cell r="C226" t="str">
            <v>KMLP</v>
          </cell>
          <cell r="D226" t="str">
            <v>K.MALLEPALLY</v>
          </cell>
          <cell r="E226">
            <v>132</v>
          </cell>
        </row>
        <row r="227">
          <cell r="B227">
            <v>1069</v>
          </cell>
          <cell r="C227" t="str">
            <v>KMM-1</v>
          </cell>
          <cell r="D227" t="str">
            <v>KHAMMAM</v>
          </cell>
          <cell r="E227">
            <v>132</v>
          </cell>
        </row>
        <row r="228">
          <cell r="B228">
            <v>1070</v>
          </cell>
          <cell r="C228" t="str">
            <v>KMP</v>
          </cell>
          <cell r="D228" t="str">
            <v>KAMALAPUR</v>
          </cell>
          <cell r="E228">
            <v>132</v>
          </cell>
        </row>
        <row r="229">
          <cell r="B229">
            <v>1071</v>
          </cell>
          <cell r="C229" t="str">
            <v>KMRD</v>
          </cell>
          <cell r="D229" t="str">
            <v>KAMAREDDY</v>
          </cell>
          <cell r="E229">
            <v>132</v>
          </cell>
        </row>
        <row r="230">
          <cell r="B230">
            <v>1072</v>
          </cell>
          <cell r="C230" t="str">
            <v>KNDI</v>
          </cell>
          <cell r="D230" t="str">
            <v>KANDI</v>
          </cell>
          <cell r="E230">
            <v>132</v>
          </cell>
        </row>
        <row r="231">
          <cell r="B231">
            <v>1073</v>
          </cell>
          <cell r="C231" t="str">
            <v>KNGR</v>
          </cell>
          <cell r="D231" t="str">
            <v>KANIGIRI</v>
          </cell>
          <cell r="E231">
            <v>132</v>
          </cell>
        </row>
        <row r="232">
          <cell r="B232">
            <v>1074</v>
          </cell>
          <cell r="C232" t="str">
            <v>KNL</v>
          </cell>
          <cell r="D232" t="str">
            <v>KURNOOL</v>
          </cell>
          <cell r="E232">
            <v>132</v>
          </cell>
        </row>
        <row r="233">
          <cell r="B233">
            <v>1075</v>
          </cell>
          <cell r="C233" t="str">
            <v>KNML</v>
          </cell>
          <cell r="D233" t="str">
            <v>KANUMOLU</v>
          </cell>
          <cell r="E233">
            <v>132</v>
          </cell>
        </row>
        <row r="234">
          <cell r="B234">
            <v>1076</v>
          </cell>
          <cell r="C234" t="str">
            <v>KOTR</v>
          </cell>
          <cell r="D234" t="str">
            <v>KOTHUR</v>
          </cell>
          <cell r="E234">
            <v>132</v>
          </cell>
        </row>
        <row r="235">
          <cell r="B235">
            <v>1077</v>
          </cell>
          <cell r="C235" t="str">
            <v>KOVR</v>
          </cell>
          <cell r="D235" t="str">
            <v>KOVVUR</v>
          </cell>
          <cell r="E235">
            <v>132</v>
          </cell>
        </row>
        <row r="236">
          <cell r="B236">
            <v>1078</v>
          </cell>
          <cell r="C236" t="str">
            <v>DURSH</v>
          </cell>
          <cell r="D236" t="str">
            <v>DURSHED</v>
          </cell>
          <cell r="E236">
            <v>132</v>
          </cell>
        </row>
        <row r="237">
          <cell r="B237">
            <v>1079</v>
          </cell>
          <cell r="C237" t="str">
            <v>KRPL</v>
          </cell>
          <cell r="D237" t="str">
            <v>KORUPROLU</v>
          </cell>
          <cell r="E237">
            <v>132</v>
          </cell>
        </row>
        <row r="238">
          <cell r="B238">
            <v>1080</v>
          </cell>
          <cell r="C238" t="str">
            <v>KTS</v>
          </cell>
          <cell r="D238" t="str">
            <v>KOTHAGUDEM</v>
          </cell>
          <cell r="E238">
            <v>132</v>
          </cell>
        </row>
        <row r="239">
          <cell r="B239">
            <v>1081</v>
          </cell>
          <cell r="C239" t="str">
            <v>KVKT</v>
          </cell>
          <cell r="D239" t="str">
            <v>K.V. KOTA</v>
          </cell>
          <cell r="E239">
            <v>132</v>
          </cell>
        </row>
        <row r="240">
          <cell r="B240">
            <v>1082</v>
          </cell>
          <cell r="C240" t="str">
            <v>KVL</v>
          </cell>
          <cell r="D240" t="str">
            <v>KAVALI</v>
          </cell>
          <cell r="E240">
            <v>132</v>
          </cell>
        </row>
        <row r="241">
          <cell r="B241">
            <v>1083</v>
          </cell>
          <cell r="C241" t="str">
            <v>MAND</v>
          </cell>
          <cell r="D241" t="str">
            <v>MANDAMARRI</v>
          </cell>
          <cell r="E241">
            <v>132</v>
          </cell>
        </row>
        <row r="242">
          <cell r="B242">
            <v>1084</v>
          </cell>
          <cell r="C242" t="str">
            <v>MBN</v>
          </cell>
          <cell r="D242" t="str">
            <v>MAHABOOBNAGAR (BHOOTPUR)</v>
          </cell>
          <cell r="E242">
            <v>132</v>
          </cell>
        </row>
        <row r="243">
          <cell r="B243">
            <v>1085</v>
          </cell>
          <cell r="C243" t="str">
            <v>MCL</v>
          </cell>
          <cell r="D243" t="str">
            <v>MACHERLA</v>
          </cell>
          <cell r="E243">
            <v>132</v>
          </cell>
        </row>
        <row r="244">
          <cell r="B244">
            <v>1086</v>
          </cell>
          <cell r="C244" t="str">
            <v>MDPL</v>
          </cell>
          <cell r="D244" t="str">
            <v>MADANAPALLI</v>
          </cell>
          <cell r="E244">
            <v>132</v>
          </cell>
        </row>
        <row r="245">
          <cell r="B245">
            <v>1087</v>
          </cell>
          <cell r="C245" t="str">
            <v>MGD</v>
          </cell>
          <cell r="D245" t="str">
            <v>MIRYALGUDA</v>
          </cell>
          <cell r="E245">
            <v>132</v>
          </cell>
        </row>
        <row r="246">
          <cell r="B246">
            <v>1088</v>
          </cell>
          <cell r="C246" t="str">
            <v>MKD</v>
          </cell>
          <cell r="D246" t="str">
            <v>MACHKUND</v>
          </cell>
          <cell r="E246">
            <v>132</v>
          </cell>
        </row>
        <row r="247">
          <cell r="B247">
            <v>1089</v>
          </cell>
          <cell r="C247" t="str">
            <v>MLI</v>
          </cell>
          <cell r="D247" t="str">
            <v>MOULALI</v>
          </cell>
          <cell r="E247">
            <v>132</v>
          </cell>
        </row>
        <row r="248">
          <cell r="B248">
            <v>1090</v>
          </cell>
          <cell r="C248" t="str">
            <v>MLPT</v>
          </cell>
          <cell r="D248" t="str">
            <v>MALLIAYAPET</v>
          </cell>
          <cell r="E248">
            <v>132</v>
          </cell>
        </row>
        <row r="249">
          <cell r="B249">
            <v>1091</v>
          </cell>
          <cell r="C249" t="str">
            <v>MNCH</v>
          </cell>
          <cell r="D249" t="str">
            <v>MANCHERIAL</v>
          </cell>
          <cell r="E249">
            <v>132</v>
          </cell>
        </row>
        <row r="250">
          <cell r="B250">
            <v>1092</v>
          </cell>
          <cell r="C250" t="str">
            <v>MNG</v>
          </cell>
          <cell r="D250" t="str">
            <v>MANUGURU</v>
          </cell>
          <cell r="E250">
            <v>132</v>
          </cell>
        </row>
        <row r="251">
          <cell r="B251">
            <v>1093</v>
          </cell>
          <cell r="C251" t="str">
            <v>MNHB</v>
          </cell>
          <cell r="D251" t="str">
            <v>MANOHARABAD</v>
          </cell>
          <cell r="E251">
            <v>132</v>
          </cell>
        </row>
        <row r="252">
          <cell r="B252">
            <v>1094</v>
          </cell>
          <cell r="C252" t="str">
            <v>MSTL</v>
          </cell>
          <cell r="D252" t="str">
            <v>MUSTYAL</v>
          </cell>
          <cell r="E252">
            <v>132</v>
          </cell>
        </row>
        <row r="253">
          <cell r="B253">
            <v>1095</v>
          </cell>
          <cell r="C253" t="str">
            <v>NAD</v>
          </cell>
          <cell r="D253" t="str">
            <v>NANDYALA</v>
          </cell>
          <cell r="E253">
            <v>132</v>
          </cell>
        </row>
        <row r="254">
          <cell r="B254">
            <v>1096</v>
          </cell>
          <cell r="C254" t="str">
            <v>NAVW</v>
          </cell>
          <cell r="D254" t="str">
            <v>NAVAL WHARF</v>
          </cell>
          <cell r="E254">
            <v>132</v>
          </cell>
        </row>
        <row r="255">
          <cell r="B255">
            <v>1097</v>
          </cell>
          <cell r="C255" t="str">
            <v>NBRT</v>
          </cell>
          <cell r="D255" t="str">
            <v>NAVABHARAT</v>
          </cell>
          <cell r="E255">
            <v>132</v>
          </cell>
        </row>
        <row r="256">
          <cell r="B256">
            <v>1098</v>
          </cell>
          <cell r="C256" t="str">
            <v>NDV</v>
          </cell>
          <cell r="D256" t="str">
            <v>NIDADAVOLU</v>
          </cell>
          <cell r="E256">
            <v>132</v>
          </cell>
        </row>
        <row r="257">
          <cell r="B257">
            <v>1099</v>
          </cell>
          <cell r="C257" t="str">
            <v>NKD</v>
          </cell>
          <cell r="D257" t="str">
            <v>NEKKONDA</v>
          </cell>
          <cell r="E257">
            <v>132</v>
          </cell>
        </row>
        <row r="258">
          <cell r="B258">
            <v>1100</v>
          </cell>
          <cell r="C258" t="str">
            <v>NLG</v>
          </cell>
          <cell r="D258" t="str">
            <v>NALGONDA</v>
          </cell>
          <cell r="E258">
            <v>132</v>
          </cell>
        </row>
        <row r="259">
          <cell r="B259">
            <v>1101</v>
          </cell>
          <cell r="C259" t="str">
            <v>NLR</v>
          </cell>
          <cell r="D259" t="str">
            <v>NELLORE</v>
          </cell>
          <cell r="E259">
            <v>132</v>
          </cell>
        </row>
        <row r="260">
          <cell r="B260">
            <v>1102</v>
          </cell>
          <cell r="C260" t="str">
            <v>NLRS</v>
          </cell>
          <cell r="D260" t="str">
            <v>NELLORE SOUTH</v>
          </cell>
          <cell r="E260">
            <v>132</v>
          </cell>
        </row>
        <row r="261">
          <cell r="B261">
            <v>1103</v>
          </cell>
          <cell r="C261" t="str">
            <v>NS</v>
          </cell>
          <cell r="D261" t="str">
            <v>NAGARJUNASAGAR</v>
          </cell>
          <cell r="E261">
            <v>132</v>
          </cell>
        </row>
        <row r="262">
          <cell r="B262">
            <v>1104</v>
          </cell>
          <cell r="C262" t="str">
            <v>NSRC</v>
          </cell>
          <cell r="D262" t="str">
            <v>N.S. RIGHT CANAL</v>
          </cell>
          <cell r="E262">
            <v>132</v>
          </cell>
        </row>
        <row r="263">
          <cell r="B263">
            <v>1105</v>
          </cell>
          <cell r="C263" t="str">
            <v>NTS</v>
          </cell>
          <cell r="D263" t="str">
            <v>NLR THERMAL STATION</v>
          </cell>
          <cell r="E263">
            <v>132</v>
          </cell>
        </row>
        <row r="264">
          <cell r="B264">
            <v>1106</v>
          </cell>
          <cell r="C264" t="str">
            <v>NZB</v>
          </cell>
          <cell r="D264" t="str">
            <v>NIZAMABAD</v>
          </cell>
          <cell r="E264">
            <v>132</v>
          </cell>
        </row>
        <row r="265">
          <cell r="B265">
            <v>1107</v>
          </cell>
          <cell r="C265" t="str">
            <v>NZVD</v>
          </cell>
          <cell r="D265" t="str">
            <v>NUZIVEEDU</v>
          </cell>
          <cell r="E265">
            <v>132</v>
          </cell>
        </row>
        <row r="266">
          <cell r="B266">
            <v>1108</v>
          </cell>
          <cell r="C266" t="str">
            <v>OCM</v>
          </cell>
          <cell r="D266" t="str">
            <v>O.C.M.</v>
          </cell>
          <cell r="E266">
            <v>132</v>
          </cell>
        </row>
        <row r="267">
          <cell r="B267">
            <v>1109</v>
          </cell>
          <cell r="C267" t="str">
            <v>ONG</v>
          </cell>
          <cell r="D267" t="str">
            <v>ONGOLE</v>
          </cell>
          <cell r="E267">
            <v>132</v>
          </cell>
        </row>
        <row r="268">
          <cell r="B268">
            <v>1110</v>
          </cell>
          <cell r="C268" t="str">
            <v>PCP</v>
          </cell>
          <cell r="D268" t="str">
            <v>POCHAMPADU</v>
          </cell>
          <cell r="E268">
            <v>132</v>
          </cell>
        </row>
        <row r="269">
          <cell r="B269">
            <v>1111</v>
          </cell>
          <cell r="C269" t="str">
            <v>PCPH</v>
          </cell>
          <cell r="D269" t="str">
            <v>POCHAMPADU POWERHOUSE</v>
          </cell>
          <cell r="E269">
            <v>132</v>
          </cell>
        </row>
        <row r="270">
          <cell r="B270">
            <v>1112</v>
          </cell>
          <cell r="C270" t="str">
            <v>PDG</v>
          </cell>
          <cell r="D270" t="str">
            <v>PIDUGURALLA</v>
          </cell>
          <cell r="E270">
            <v>132</v>
          </cell>
        </row>
        <row r="271">
          <cell r="B271">
            <v>1113</v>
          </cell>
          <cell r="C271" t="str">
            <v>PDP</v>
          </cell>
          <cell r="D271" t="str">
            <v>PEDDAPURAM</v>
          </cell>
          <cell r="E271">
            <v>132</v>
          </cell>
        </row>
        <row r="272">
          <cell r="B272">
            <v>1114</v>
          </cell>
          <cell r="C272" t="str">
            <v>PDPR</v>
          </cell>
          <cell r="D272" t="str">
            <v>PEDDPUR</v>
          </cell>
          <cell r="E272">
            <v>132</v>
          </cell>
        </row>
        <row r="273">
          <cell r="B273">
            <v>1115</v>
          </cell>
          <cell r="C273" t="str">
            <v>PKL</v>
          </cell>
          <cell r="D273" t="str">
            <v>PAKALA</v>
          </cell>
          <cell r="E273">
            <v>132</v>
          </cell>
        </row>
        <row r="274">
          <cell r="B274">
            <v>1116</v>
          </cell>
          <cell r="C274" t="str">
            <v>PLMN</v>
          </cell>
          <cell r="D274" t="str">
            <v>PALAMANER</v>
          </cell>
          <cell r="E274">
            <v>132</v>
          </cell>
        </row>
        <row r="275">
          <cell r="B275">
            <v>1117</v>
          </cell>
          <cell r="C275" t="str">
            <v>PMRU</v>
          </cell>
          <cell r="D275" t="str">
            <v>PAMARRU</v>
          </cell>
          <cell r="E275">
            <v>132</v>
          </cell>
        </row>
        <row r="276">
          <cell r="B276">
            <v>1118</v>
          </cell>
          <cell r="C276" t="str">
            <v>PNYM</v>
          </cell>
          <cell r="D276" t="str">
            <v>PANYAM</v>
          </cell>
          <cell r="E276">
            <v>132</v>
          </cell>
        </row>
        <row r="277">
          <cell r="B277">
            <v>1119</v>
          </cell>
          <cell r="C277" t="str">
            <v>PORT</v>
          </cell>
          <cell r="D277" t="str">
            <v>PORT S.S.</v>
          </cell>
          <cell r="E277">
            <v>132</v>
          </cell>
        </row>
        <row r="278">
          <cell r="B278">
            <v>1120</v>
          </cell>
          <cell r="C278" t="str">
            <v>PRCH</v>
          </cell>
          <cell r="D278" t="str">
            <v>PARUCHURU</v>
          </cell>
          <cell r="E278">
            <v>132</v>
          </cell>
        </row>
        <row r="279">
          <cell r="B279">
            <v>1121</v>
          </cell>
          <cell r="C279" t="str">
            <v>PROD</v>
          </cell>
          <cell r="D279" t="str">
            <v>PRODUTOOR</v>
          </cell>
          <cell r="E279">
            <v>132</v>
          </cell>
        </row>
        <row r="280">
          <cell r="B280">
            <v>1122</v>
          </cell>
          <cell r="C280" t="str">
            <v>PULI</v>
          </cell>
          <cell r="D280" t="str">
            <v>PULIVENDULA</v>
          </cell>
          <cell r="E280">
            <v>132</v>
          </cell>
        </row>
        <row r="281">
          <cell r="B281">
            <v>1123</v>
          </cell>
          <cell r="C281" t="str">
            <v>PUTR</v>
          </cell>
          <cell r="D281" t="str">
            <v>PUTTUR</v>
          </cell>
          <cell r="E281">
            <v>132</v>
          </cell>
        </row>
        <row r="282">
          <cell r="B282">
            <v>1124</v>
          </cell>
          <cell r="C282" t="str">
            <v>RCIK</v>
          </cell>
          <cell r="D282" t="str">
            <v>RCI KANCHANBAGH</v>
          </cell>
          <cell r="E282">
            <v>132</v>
          </cell>
        </row>
        <row r="283">
          <cell r="B283">
            <v>1125</v>
          </cell>
          <cell r="C283" t="str">
            <v>RCP</v>
          </cell>
          <cell r="D283" t="str">
            <v>R.C.PURAM</v>
          </cell>
          <cell r="E283">
            <v>132</v>
          </cell>
        </row>
        <row r="284">
          <cell r="B284">
            <v>1126</v>
          </cell>
          <cell r="C284" t="str">
            <v>RCPE</v>
          </cell>
          <cell r="D284" t="str">
            <v>R.C.PURAM EAST</v>
          </cell>
          <cell r="E284">
            <v>132</v>
          </cell>
        </row>
        <row r="285">
          <cell r="B285">
            <v>1127</v>
          </cell>
          <cell r="C285" t="str">
            <v>RDM</v>
          </cell>
          <cell r="D285" t="str">
            <v>RAMAGUNDAM-AP</v>
          </cell>
          <cell r="E285">
            <v>132</v>
          </cell>
        </row>
        <row r="286">
          <cell r="B286">
            <v>1128</v>
          </cell>
          <cell r="C286" t="str">
            <v>RGP</v>
          </cell>
          <cell r="D286" t="str">
            <v>RAGUNATAPALLI</v>
          </cell>
          <cell r="E286">
            <v>132</v>
          </cell>
        </row>
        <row r="287">
          <cell r="B287">
            <v>1129</v>
          </cell>
          <cell r="C287" t="str">
            <v>RNG</v>
          </cell>
          <cell r="D287" t="str">
            <v>RENIGUNTA</v>
          </cell>
          <cell r="E287">
            <v>132</v>
          </cell>
        </row>
        <row r="288">
          <cell r="B288">
            <v>1130</v>
          </cell>
          <cell r="C288" t="str">
            <v>RMNP</v>
          </cell>
          <cell r="D288" t="str">
            <v>RAMANNAPETA</v>
          </cell>
          <cell r="E288">
            <v>132</v>
          </cell>
        </row>
        <row r="289">
          <cell r="B289">
            <v>1131</v>
          </cell>
          <cell r="C289" t="str">
            <v>RST</v>
          </cell>
          <cell r="D289" t="str">
            <v>RAMAGUNDAM-NTPC</v>
          </cell>
          <cell r="E289">
            <v>132</v>
          </cell>
        </row>
        <row r="290">
          <cell r="B290">
            <v>1132</v>
          </cell>
          <cell r="C290" t="str">
            <v>RTS</v>
          </cell>
          <cell r="D290" t="str">
            <v>RAMAGUNDAM-B</v>
          </cell>
          <cell r="E290">
            <v>132</v>
          </cell>
        </row>
        <row r="291">
          <cell r="B291">
            <v>1133</v>
          </cell>
          <cell r="C291" t="str">
            <v>SADA</v>
          </cell>
          <cell r="D291" t="str">
            <v>SADASHIVAPETA</v>
          </cell>
          <cell r="E291">
            <v>132</v>
          </cell>
        </row>
        <row r="292">
          <cell r="B292">
            <v>1134</v>
          </cell>
          <cell r="C292" t="str">
            <v>SCCM</v>
          </cell>
          <cell r="D292" t="str">
            <v>S.C.C. MANCHERIAL</v>
          </cell>
          <cell r="E292">
            <v>132</v>
          </cell>
        </row>
        <row r="293">
          <cell r="B293">
            <v>1135</v>
          </cell>
          <cell r="C293" t="str">
            <v>SCCS</v>
          </cell>
          <cell r="D293" t="str">
            <v>S.C.C. S.R. PATNUM</v>
          </cell>
          <cell r="E293">
            <v>132</v>
          </cell>
        </row>
        <row r="294">
          <cell r="B294">
            <v>1136</v>
          </cell>
          <cell r="C294" t="str">
            <v>SDP</v>
          </cell>
          <cell r="D294" t="str">
            <v>SIDDIPET</v>
          </cell>
          <cell r="E294">
            <v>132</v>
          </cell>
        </row>
        <row r="295">
          <cell r="B295">
            <v>1137</v>
          </cell>
          <cell r="C295" t="str">
            <v>SHKT</v>
          </cell>
          <cell r="D295" t="str">
            <v>SRIHARIKOTA</v>
          </cell>
          <cell r="E295">
            <v>132</v>
          </cell>
        </row>
        <row r="296">
          <cell r="B296">
            <v>1138</v>
          </cell>
          <cell r="C296" t="str">
            <v>SHN</v>
          </cell>
          <cell r="D296" t="str">
            <v>SHAPURNAGAR</v>
          </cell>
          <cell r="E296">
            <v>132</v>
          </cell>
        </row>
        <row r="297">
          <cell r="B297">
            <v>1139</v>
          </cell>
          <cell r="C297" t="str">
            <v>SIRP</v>
          </cell>
          <cell r="D297" t="str">
            <v>SIRPUR KAGAZNAGAR</v>
          </cell>
          <cell r="E297">
            <v>132</v>
          </cell>
        </row>
        <row r="298">
          <cell r="B298">
            <v>1140</v>
          </cell>
          <cell r="C298" t="str">
            <v>SLP</v>
          </cell>
          <cell r="D298" t="str">
            <v>SULURPET</v>
          </cell>
          <cell r="E298">
            <v>132</v>
          </cell>
        </row>
        <row r="299">
          <cell r="B299">
            <v>1141</v>
          </cell>
          <cell r="C299" t="str">
            <v>SMHC</v>
          </cell>
          <cell r="D299" t="str">
            <v>SIMHACHALAM</v>
          </cell>
          <cell r="E299">
            <v>132</v>
          </cell>
        </row>
        <row r="300">
          <cell r="B300">
            <v>1143</v>
          </cell>
          <cell r="C300" t="str">
            <v>SRP</v>
          </cell>
          <cell r="D300" t="str">
            <v>SEETHARAMAPATNAM</v>
          </cell>
          <cell r="E300">
            <v>132</v>
          </cell>
        </row>
        <row r="301">
          <cell r="B301">
            <v>1144</v>
          </cell>
          <cell r="C301" t="str">
            <v>SRSL</v>
          </cell>
          <cell r="D301" t="str">
            <v>SIRSILLA</v>
          </cell>
          <cell r="E301">
            <v>132</v>
          </cell>
        </row>
        <row r="302">
          <cell r="B302">
            <v>1145</v>
          </cell>
          <cell r="C302" t="str">
            <v>SS</v>
          </cell>
          <cell r="D302" t="str">
            <v>SRISAILAM</v>
          </cell>
          <cell r="E302">
            <v>132</v>
          </cell>
        </row>
        <row r="303">
          <cell r="B303">
            <v>1146</v>
          </cell>
          <cell r="C303" t="str">
            <v>SURY</v>
          </cell>
          <cell r="D303" t="str">
            <v>SURYAPET</v>
          </cell>
          <cell r="E303">
            <v>132</v>
          </cell>
        </row>
        <row r="304">
          <cell r="B304">
            <v>1147</v>
          </cell>
          <cell r="C304" t="str">
            <v>SVRP</v>
          </cell>
          <cell r="D304" t="str">
            <v>SIVARAMPALLY</v>
          </cell>
          <cell r="E304">
            <v>132</v>
          </cell>
        </row>
        <row r="305">
          <cell r="B305">
            <v>1148</v>
          </cell>
          <cell r="C305" t="str">
            <v>TBV</v>
          </cell>
          <cell r="D305" t="str">
            <v>T.B.VARA</v>
          </cell>
          <cell r="E305">
            <v>132</v>
          </cell>
        </row>
        <row r="306">
          <cell r="B306">
            <v>1149</v>
          </cell>
          <cell r="C306" t="str">
            <v>TDP</v>
          </cell>
          <cell r="D306" t="str">
            <v>TADEPALLI</v>
          </cell>
          <cell r="E306">
            <v>132</v>
          </cell>
        </row>
        <row r="307">
          <cell r="B307">
            <v>1150</v>
          </cell>
          <cell r="C307" t="str">
            <v>TDPT</v>
          </cell>
          <cell r="D307" t="str">
            <v>TADIPATRI</v>
          </cell>
          <cell r="E307">
            <v>132</v>
          </cell>
        </row>
        <row r="308">
          <cell r="B308">
            <v>1151</v>
          </cell>
          <cell r="C308" t="str">
            <v>TEXM</v>
          </cell>
          <cell r="D308" t="str">
            <v>TEXMACO</v>
          </cell>
          <cell r="E308">
            <v>132</v>
          </cell>
        </row>
        <row r="309">
          <cell r="B309">
            <v>1152</v>
          </cell>
          <cell r="C309" t="str">
            <v>TKL</v>
          </cell>
          <cell r="D309" t="str">
            <v>TEKKALI</v>
          </cell>
          <cell r="E309">
            <v>132</v>
          </cell>
        </row>
        <row r="310">
          <cell r="B310">
            <v>1153</v>
          </cell>
          <cell r="C310" t="str">
            <v>TNDR</v>
          </cell>
          <cell r="D310" t="str">
            <v>TANDUR</v>
          </cell>
          <cell r="E310">
            <v>132</v>
          </cell>
        </row>
        <row r="311">
          <cell r="B311">
            <v>1154</v>
          </cell>
          <cell r="C311" t="str">
            <v>TPT</v>
          </cell>
          <cell r="D311" t="str">
            <v>TIRUPATI</v>
          </cell>
          <cell r="E311">
            <v>132</v>
          </cell>
        </row>
        <row r="312">
          <cell r="B312">
            <v>1156</v>
          </cell>
          <cell r="C312" t="str">
            <v>WDKP</v>
          </cell>
          <cell r="D312" t="str">
            <v>WADDEKOTHAPALLY</v>
          </cell>
          <cell r="E312">
            <v>132</v>
          </cell>
        </row>
        <row r="313">
          <cell r="B313">
            <v>1157</v>
          </cell>
          <cell r="C313" t="str">
            <v>WANP</v>
          </cell>
          <cell r="D313" t="str">
            <v>WANAPARTHY</v>
          </cell>
          <cell r="E313">
            <v>132</v>
          </cell>
        </row>
        <row r="314">
          <cell r="B314">
            <v>1158</v>
          </cell>
          <cell r="C314" t="str">
            <v>WDP</v>
          </cell>
          <cell r="D314" t="str">
            <v>WADAPALLI</v>
          </cell>
          <cell r="E314">
            <v>132</v>
          </cell>
        </row>
        <row r="315">
          <cell r="B315">
            <v>1159</v>
          </cell>
          <cell r="C315" t="str">
            <v>WGL</v>
          </cell>
          <cell r="D315" t="str">
            <v>WARANGAL</v>
          </cell>
          <cell r="E315">
            <v>132</v>
          </cell>
        </row>
        <row r="316">
          <cell r="B316">
            <v>1160</v>
          </cell>
          <cell r="C316" t="str">
            <v>YGT</v>
          </cell>
          <cell r="D316" t="str">
            <v>YERRAGUNTLA</v>
          </cell>
          <cell r="E316">
            <v>132</v>
          </cell>
        </row>
        <row r="317">
          <cell r="B317">
            <v>1161</v>
          </cell>
          <cell r="C317" t="str">
            <v>YML</v>
          </cell>
          <cell r="D317" t="str">
            <v>YEDDUMYLARAM</v>
          </cell>
          <cell r="E317">
            <v>132</v>
          </cell>
        </row>
        <row r="318">
          <cell r="B318">
            <v>1162</v>
          </cell>
          <cell r="C318" t="str">
            <v>ZHRB</v>
          </cell>
          <cell r="D318" t="str">
            <v>ZAHEERABAD</v>
          </cell>
          <cell r="E318">
            <v>132</v>
          </cell>
        </row>
        <row r="319">
          <cell r="B319">
            <v>1163</v>
          </cell>
          <cell r="C319" t="str">
            <v>ASWP</v>
          </cell>
          <cell r="D319" t="str">
            <v>ASWARAOPET</v>
          </cell>
          <cell r="E319">
            <v>132</v>
          </cell>
        </row>
        <row r="320">
          <cell r="B320">
            <v>1164</v>
          </cell>
          <cell r="C320" t="str">
            <v>IMLB</v>
          </cell>
          <cell r="D320" t="str">
            <v>IMLIBUN</v>
          </cell>
          <cell r="E320">
            <v>132</v>
          </cell>
        </row>
        <row r="321">
          <cell r="B321">
            <v>1165</v>
          </cell>
          <cell r="C321" t="str">
            <v>NSLC</v>
          </cell>
          <cell r="D321" t="str">
            <v>N.S. LEFT CANAL</v>
          </cell>
          <cell r="E321">
            <v>132</v>
          </cell>
        </row>
        <row r="322">
          <cell r="B322">
            <v>1166</v>
          </cell>
          <cell r="C322" t="str">
            <v>NRML</v>
          </cell>
          <cell r="D322" t="str">
            <v>NIRMAL</v>
          </cell>
          <cell r="E322">
            <v>132</v>
          </cell>
        </row>
        <row r="323">
          <cell r="B323">
            <v>1167</v>
          </cell>
          <cell r="C323" t="str">
            <v>MDCL</v>
          </cell>
          <cell r="D323" t="str">
            <v>MEDCHAL</v>
          </cell>
          <cell r="E323">
            <v>132</v>
          </cell>
        </row>
        <row r="324">
          <cell r="B324">
            <v>1168</v>
          </cell>
          <cell r="C324" t="str">
            <v>DICHP</v>
          </cell>
          <cell r="D324" t="str">
            <v>DICHPALLY</v>
          </cell>
          <cell r="E324">
            <v>132</v>
          </cell>
        </row>
        <row r="325">
          <cell r="B325">
            <v>1169</v>
          </cell>
          <cell r="C325" t="str">
            <v>CHEN</v>
          </cell>
          <cell r="D325" t="str">
            <v>CHENDODU</v>
          </cell>
          <cell r="E325">
            <v>132</v>
          </cell>
        </row>
        <row r="326">
          <cell r="B326">
            <v>1170</v>
          </cell>
          <cell r="C326" t="str">
            <v>RAYA</v>
          </cell>
          <cell r="D326" t="str">
            <v>RAYACHOTI</v>
          </cell>
          <cell r="E326">
            <v>132</v>
          </cell>
        </row>
        <row r="327">
          <cell r="B327">
            <v>1171</v>
          </cell>
          <cell r="C327" t="str">
            <v>RENZ</v>
          </cell>
          <cell r="D327" t="str">
            <v>RENZAL</v>
          </cell>
          <cell r="E327">
            <v>132</v>
          </cell>
        </row>
        <row r="328">
          <cell r="B328">
            <v>1172</v>
          </cell>
          <cell r="C328" t="str">
            <v>NZS</v>
          </cell>
          <cell r="D328" t="str">
            <v>NIZAMSAGAR</v>
          </cell>
          <cell r="E328">
            <v>132</v>
          </cell>
        </row>
        <row r="329">
          <cell r="B329">
            <v>1173</v>
          </cell>
          <cell r="C329" t="str">
            <v>KOUD</v>
          </cell>
          <cell r="D329" t="str">
            <v>KOUDIPALLI</v>
          </cell>
          <cell r="E329">
            <v>132</v>
          </cell>
        </row>
        <row r="330">
          <cell r="B330">
            <v>1174</v>
          </cell>
          <cell r="C330" t="str">
            <v>GUNR</v>
          </cell>
          <cell r="D330" t="str">
            <v>GUNROCK</v>
          </cell>
          <cell r="E330">
            <v>132</v>
          </cell>
        </row>
        <row r="331">
          <cell r="B331">
            <v>1175</v>
          </cell>
          <cell r="C331" t="str">
            <v>AGRP</v>
          </cell>
          <cell r="D331" t="str">
            <v>AYYAGARAPALLI</v>
          </cell>
          <cell r="E331">
            <v>132</v>
          </cell>
        </row>
        <row r="332">
          <cell r="B332">
            <v>1176</v>
          </cell>
          <cell r="C332" t="str">
            <v>BDWL</v>
          </cell>
          <cell r="D332" t="str">
            <v>BADVEL</v>
          </cell>
          <cell r="E332">
            <v>132</v>
          </cell>
        </row>
        <row r="333">
          <cell r="B333">
            <v>1177</v>
          </cell>
          <cell r="C333" t="str">
            <v>BHNS</v>
          </cell>
          <cell r="D333" t="str">
            <v>BHAINSA</v>
          </cell>
          <cell r="E333">
            <v>132</v>
          </cell>
        </row>
        <row r="334">
          <cell r="B334">
            <v>1178</v>
          </cell>
          <cell r="C334" t="str">
            <v>BHPR</v>
          </cell>
          <cell r="D334" t="str">
            <v>BHOOTHPUR</v>
          </cell>
          <cell r="E334">
            <v>132</v>
          </cell>
        </row>
        <row r="335">
          <cell r="B335">
            <v>1179</v>
          </cell>
          <cell r="C335" t="str">
            <v>CHRL</v>
          </cell>
          <cell r="D335" t="str">
            <v>CHIRALA</v>
          </cell>
          <cell r="E335">
            <v>132</v>
          </cell>
        </row>
        <row r="336">
          <cell r="B336">
            <v>1180</v>
          </cell>
          <cell r="C336" t="str">
            <v>CHVL</v>
          </cell>
          <cell r="D336" t="str">
            <v>CHEVELLA</v>
          </cell>
          <cell r="E336">
            <v>132</v>
          </cell>
        </row>
        <row r="337">
          <cell r="B337">
            <v>1182</v>
          </cell>
          <cell r="C337" t="str">
            <v>DHON</v>
          </cell>
          <cell r="D337" t="str">
            <v>DHONE</v>
          </cell>
          <cell r="E337">
            <v>132</v>
          </cell>
        </row>
        <row r="338">
          <cell r="B338">
            <v>1183</v>
          </cell>
          <cell r="C338" t="str">
            <v>ELUR</v>
          </cell>
          <cell r="D338" t="str">
            <v>ELURU</v>
          </cell>
          <cell r="E338">
            <v>132</v>
          </cell>
        </row>
        <row r="339">
          <cell r="B339">
            <v>1184</v>
          </cell>
          <cell r="C339" t="str">
            <v>GOLD</v>
          </cell>
          <cell r="D339" t="str">
            <v>GOLDSTAR</v>
          </cell>
          <cell r="E339">
            <v>132</v>
          </cell>
        </row>
        <row r="340">
          <cell r="B340">
            <v>1185</v>
          </cell>
          <cell r="C340" t="str">
            <v>GUMM</v>
          </cell>
          <cell r="D340" t="str">
            <v>GUMMADIDALA</v>
          </cell>
          <cell r="E340">
            <v>132</v>
          </cell>
        </row>
        <row r="341">
          <cell r="B341">
            <v>1186</v>
          </cell>
          <cell r="C341" t="str">
            <v>HZN</v>
          </cell>
          <cell r="D341" t="str">
            <v>HUZURNAGAR</v>
          </cell>
          <cell r="E341">
            <v>132</v>
          </cell>
        </row>
        <row r="342">
          <cell r="B342">
            <v>1187</v>
          </cell>
          <cell r="C342" t="str">
            <v>JRDY</v>
          </cell>
          <cell r="D342" t="str">
            <v>JANGAREDDIGUDAM</v>
          </cell>
          <cell r="E342">
            <v>132</v>
          </cell>
        </row>
        <row r="343">
          <cell r="B343">
            <v>1188</v>
          </cell>
          <cell r="C343" t="str">
            <v>KSMK</v>
          </cell>
          <cell r="D343" t="str">
            <v>KASIMKOTA</v>
          </cell>
          <cell r="E343">
            <v>132</v>
          </cell>
        </row>
        <row r="344">
          <cell r="B344">
            <v>1189</v>
          </cell>
          <cell r="C344" t="str">
            <v>GBL</v>
          </cell>
          <cell r="D344" t="str">
            <v>GACHIBOWLI</v>
          </cell>
          <cell r="E344">
            <v>132</v>
          </cell>
        </row>
        <row r="345">
          <cell r="B345">
            <v>1190</v>
          </cell>
          <cell r="C345" t="str">
            <v>MACP</v>
          </cell>
          <cell r="D345" t="str">
            <v>MACHILIPATNAM</v>
          </cell>
          <cell r="E345">
            <v>132</v>
          </cell>
        </row>
        <row r="346">
          <cell r="B346">
            <v>1191</v>
          </cell>
          <cell r="C346" t="str">
            <v>MAKT</v>
          </cell>
          <cell r="D346" t="str">
            <v>MAKTHAL</v>
          </cell>
          <cell r="E346">
            <v>132</v>
          </cell>
        </row>
        <row r="347">
          <cell r="B347">
            <v>1192</v>
          </cell>
          <cell r="C347" t="str">
            <v>MDK</v>
          </cell>
          <cell r="D347" t="str">
            <v>MEDAK</v>
          </cell>
          <cell r="E347">
            <v>132</v>
          </cell>
        </row>
        <row r="348">
          <cell r="B348">
            <v>1193</v>
          </cell>
          <cell r="C348" t="str">
            <v>MDKD</v>
          </cell>
          <cell r="D348" t="str">
            <v>MADIKONDA</v>
          </cell>
          <cell r="E348">
            <v>132</v>
          </cell>
        </row>
        <row r="349">
          <cell r="B349">
            <v>1194</v>
          </cell>
          <cell r="C349" t="str">
            <v>NAGR</v>
          </cell>
          <cell r="D349" t="str">
            <v>NAGARKURNOOL</v>
          </cell>
          <cell r="E349">
            <v>132</v>
          </cell>
        </row>
        <row r="350">
          <cell r="B350">
            <v>1195</v>
          </cell>
          <cell r="C350" t="str">
            <v>NDPT</v>
          </cell>
          <cell r="D350" t="str">
            <v>NANDIPET</v>
          </cell>
          <cell r="E350">
            <v>132</v>
          </cell>
        </row>
        <row r="351">
          <cell r="B351">
            <v>1196</v>
          </cell>
          <cell r="C351" t="str">
            <v>NRKH</v>
          </cell>
          <cell r="D351" t="str">
            <v>NARAYANKHED</v>
          </cell>
          <cell r="E351">
            <v>132</v>
          </cell>
        </row>
        <row r="352">
          <cell r="B352">
            <v>1197</v>
          </cell>
          <cell r="C352" t="str">
            <v>PEND</v>
          </cell>
          <cell r="D352" t="str">
            <v>PENDURTHI</v>
          </cell>
          <cell r="E352">
            <v>132</v>
          </cell>
        </row>
        <row r="353">
          <cell r="B353">
            <v>1198</v>
          </cell>
          <cell r="C353" t="str">
            <v>PANB</v>
          </cell>
          <cell r="D353" t="str">
            <v>PENNAAHOBILAM</v>
          </cell>
          <cell r="E353">
            <v>132</v>
          </cell>
        </row>
        <row r="354">
          <cell r="B354">
            <v>1199</v>
          </cell>
          <cell r="C354" t="str">
            <v>PRAT</v>
          </cell>
          <cell r="D354" t="str">
            <v>PRATHIPADU</v>
          </cell>
          <cell r="E354">
            <v>132</v>
          </cell>
        </row>
        <row r="355">
          <cell r="B355">
            <v>1200</v>
          </cell>
          <cell r="C355" t="str">
            <v>PTDP</v>
          </cell>
          <cell r="D355" t="str">
            <v>PEDDATADEPALLI</v>
          </cell>
          <cell r="E355">
            <v>132</v>
          </cell>
        </row>
        <row r="356">
          <cell r="B356">
            <v>1202</v>
          </cell>
          <cell r="C356" t="str">
            <v>SANT</v>
          </cell>
          <cell r="D356" t="str">
            <v>SANTHIPURAM</v>
          </cell>
          <cell r="E356">
            <v>132</v>
          </cell>
        </row>
        <row r="357">
          <cell r="B357">
            <v>1203</v>
          </cell>
          <cell r="C357" t="str">
            <v>TENL</v>
          </cell>
          <cell r="D357" t="str">
            <v>TENALI</v>
          </cell>
          <cell r="E357">
            <v>132</v>
          </cell>
        </row>
        <row r="358">
          <cell r="B358">
            <v>1204</v>
          </cell>
          <cell r="C358" t="str">
            <v>TNK</v>
          </cell>
          <cell r="D358" t="str">
            <v>TANUKU</v>
          </cell>
          <cell r="E358">
            <v>132</v>
          </cell>
        </row>
        <row r="359">
          <cell r="B359">
            <v>1205</v>
          </cell>
          <cell r="C359" t="str">
            <v>TUNI</v>
          </cell>
          <cell r="D359" t="str">
            <v>TUNI</v>
          </cell>
          <cell r="E359">
            <v>132</v>
          </cell>
        </row>
        <row r="360">
          <cell r="B360">
            <v>1206</v>
          </cell>
          <cell r="C360" t="str">
            <v>VJA</v>
          </cell>
          <cell r="D360" t="str">
            <v>VIJAYAWADA</v>
          </cell>
          <cell r="E360">
            <v>132</v>
          </cell>
        </row>
        <row r="361">
          <cell r="B361">
            <v>1207</v>
          </cell>
          <cell r="C361" t="str">
            <v>VKTG</v>
          </cell>
          <cell r="D361" t="str">
            <v>VENKATAGIRI</v>
          </cell>
          <cell r="E361">
            <v>132</v>
          </cell>
        </row>
        <row r="362">
          <cell r="B362">
            <v>1208</v>
          </cell>
          <cell r="C362" t="str">
            <v>VZNG</v>
          </cell>
          <cell r="D362" t="str">
            <v>VIZIANAGARAM</v>
          </cell>
          <cell r="E362">
            <v>132</v>
          </cell>
        </row>
        <row r="363">
          <cell r="B363">
            <v>1209</v>
          </cell>
          <cell r="C363" t="str">
            <v>WRDP</v>
          </cell>
          <cell r="D363" t="str">
            <v>WARDANNAPETA</v>
          </cell>
          <cell r="E363">
            <v>132</v>
          </cell>
        </row>
        <row r="364">
          <cell r="B364">
            <v>1210</v>
          </cell>
          <cell r="C364" t="str">
            <v>YRGP</v>
          </cell>
          <cell r="D364" t="str">
            <v>YERRAGONDAPALEM</v>
          </cell>
          <cell r="E364">
            <v>132</v>
          </cell>
        </row>
        <row r="365">
          <cell r="B365">
            <v>1211</v>
          </cell>
          <cell r="C365" t="str">
            <v>ATKR</v>
          </cell>
          <cell r="D365" t="str">
            <v>ATMAKUR</v>
          </cell>
          <cell r="E365">
            <v>132</v>
          </cell>
        </row>
        <row r="366">
          <cell r="B366">
            <v>1213</v>
          </cell>
          <cell r="C366" t="str">
            <v>JMBD</v>
          </cell>
          <cell r="D366" t="str">
            <v>JAMALABAND</v>
          </cell>
          <cell r="E366">
            <v>132</v>
          </cell>
        </row>
        <row r="367">
          <cell r="B367">
            <v>1218</v>
          </cell>
          <cell r="C367" t="str">
            <v>JAKR</v>
          </cell>
          <cell r="D367" t="str">
            <v>JAKHORA</v>
          </cell>
          <cell r="E367">
            <v>132</v>
          </cell>
        </row>
        <row r="368">
          <cell r="B368">
            <v>1222</v>
          </cell>
          <cell r="C368" t="str">
            <v>PLKD</v>
          </cell>
          <cell r="D368" t="str">
            <v>PALAKONDA</v>
          </cell>
          <cell r="E368">
            <v>132</v>
          </cell>
        </row>
        <row r="369">
          <cell r="B369">
            <v>1223</v>
          </cell>
          <cell r="C369" t="str">
            <v>PLS</v>
          </cell>
          <cell r="D369" t="str">
            <v>PALASA</v>
          </cell>
          <cell r="E369">
            <v>132</v>
          </cell>
        </row>
        <row r="370">
          <cell r="B370">
            <v>1224</v>
          </cell>
          <cell r="C370" t="str">
            <v>KRN</v>
          </cell>
          <cell r="D370" t="str">
            <v>KARIMNAGAR</v>
          </cell>
          <cell r="E370">
            <v>132</v>
          </cell>
        </row>
        <row r="371">
          <cell r="B371">
            <v>1225</v>
          </cell>
          <cell r="C371" t="str">
            <v>BPBL</v>
          </cell>
          <cell r="D371" t="str">
            <v>BHADRACHALAM PAPER BOARD</v>
          </cell>
          <cell r="E371">
            <v>132</v>
          </cell>
        </row>
        <row r="372">
          <cell r="B372">
            <v>1226</v>
          </cell>
          <cell r="C372" t="str">
            <v>NKVP</v>
          </cell>
          <cell r="D372" t="str">
            <v>NAKKAVANIPALEM</v>
          </cell>
          <cell r="E372">
            <v>132</v>
          </cell>
        </row>
        <row r="373">
          <cell r="B373">
            <v>1227</v>
          </cell>
          <cell r="C373" t="str">
            <v>REPL</v>
          </cell>
          <cell r="D373" t="str">
            <v>REPALLE</v>
          </cell>
          <cell r="E373">
            <v>132</v>
          </cell>
        </row>
        <row r="374">
          <cell r="B374">
            <v>1228</v>
          </cell>
          <cell r="C374" t="str">
            <v>KORT</v>
          </cell>
          <cell r="D374" t="str">
            <v>KORUTLA</v>
          </cell>
          <cell r="E374">
            <v>132</v>
          </cell>
        </row>
        <row r="375">
          <cell r="B375">
            <v>1237</v>
          </cell>
          <cell r="C375" t="str">
            <v>ALGD</v>
          </cell>
          <cell r="D375" t="str">
            <v>ALLAGADDA</v>
          </cell>
          <cell r="E375">
            <v>132</v>
          </cell>
        </row>
        <row r="376">
          <cell r="B376">
            <v>1241</v>
          </cell>
          <cell r="C376" t="str">
            <v>CHLP</v>
          </cell>
          <cell r="D376" t="str">
            <v>CHELPUR</v>
          </cell>
          <cell r="E376">
            <v>132</v>
          </cell>
        </row>
        <row r="377">
          <cell r="B377">
            <v>1248</v>
          </cell>
          <cell r="C377" t="str">
            <v>MIN</v>
          </cell>
          <cell r="D377" t="str">
            <v>MINPUR</v>
          </cell>
          <cell r="E377">
            <v>132</v>
          </cell>
        </row>
        <row r="378">
          <cell r="B378">
            <v>1249</v>
          </cell>
          <cell r="C378" t="str">
            <v>MINP</v>
          </cell>
          <cell r="D378" t="str">
            <v>MINPUR</v>
          </cell>
          <cell r="E378">
            <v>132</v>
          </cell>
        </row>
        <row r="379">
          <cell r="B379">
            <v>1250</v>
          </cell>
          <cell r="C379" t="str">
            <v>MLIP</v>
          </cell>
          <cell r="D379" t="str">
            <v>MOULALIPBUS</v>
          </cell>
          <cell r="E379">
            <v>132</v>
          </cell>
        </row>
        <row r="380">
          <cell r="B380">
            <v>1300</v>
          </cell>
          <cell r="C380" t="str">
            <v>SNT</v>
          </cell>
          <cell r="D380" t="str">
            <v>SANATHNAGAR</v>
          </cell>
          <cell r="E380">
            <v>132</v>
          </cell>
        </row>
        <row r="381">
          <cell r="B381">
            <v>1304</v>
          </cell>
          <cell r="C381" t="str">
            <v>KPMT</v>
          </cell>
          <cell r="D381" t="str">
            <v>KOTTAPALLIMITTA</v>
          </cell>
          <cell r="E381">
            <v>132</v>
          </cell>
        </row>
        <row r="382">
          <cell r="B382">
            <v>1305</v>
          </cell>
          <cell r="C382" t="str">
            <v>NRK</v>
          </cell>
          <cell r="D382" t="str">
            <v>NARKATPALLY</v>
          </cell>
          <cell r="E382">
            <v>132</v>
          </cell>
        </row>
        <row r="383">
          <cell r="B383">
            <v>1306</v>
          </cell>
          <cell r="C383" t="str">
            <v>BHNGR</v>
          </cell>
          <cell r="D383" t="str">
            <v>BHONGIR</v>
          </cell>
          <cell r="E383">
            <v>132</v>
          </cell>
        </row>
        <row r="384">
          <cell r="B384">
            <v>1307</v>
          </cell>
          <cell r="C384" t="str">
            <v>MLK</v>
          </cell>
          <cell r="D384" t="str">
            <v>MALKARAM</v>
          </cell>
          <cell r="E384">
            <v>132</v>
          </cell>
        </row>
        <row r="385">
          <cell r="B385">
            <v>1308</v>
          </cell>
          <cell r="C385" t="str">
            <v>BHM</v>
          </cell>
          <cell r="D385" t="str">
            <v>BHEEMGAL</v>
          </cell>
          <cell r="E385">
            <v>132</v>
          </cell>
        </row>
        <row r="386">
          <cell r="B386">
            <v>1309</v>
          </cell>
          <cell r="C386" t="str">
            <v>GDV</v>
          </cell>
          <cell r="D386" t="str">
            <v>GUDIVADA</v>
          </cell>
          <cell r="E386">
            <v>132</v>
          </cell>
        </row>
        <row r="387">
          <cell r="B387">
            <v>1310</v>
          </cell>
        </row>
        <row r="388">
          <cell r="B388">
            <v>1311</v>
          </cell>
          <cell r="C388" t="str">
            <v>EXMP</v>
          </cell>
          <cell r="D388" t="str">
            <v>EXIMPARK</v>
          </cell>
          <cell r="E388">
            <v>132</v>
          </cell>
        </row>
        <row r="389">
          <cell r="B389">
            <v>1312</v>
          </cell>
          <cell r="C389" t="str">
            <v>RJP</v>
          </cell>
          <cell r="D389" t="str">
            <v>RAJAMPET</v>
          </cell>
          <cell r="E389">
            <v>132</v>
          </cell>
        </row>
        <row r="390">
          <cell r="B390">
            <v>1313</v>
          </cell>
          <cell r="C390" t="str">
            <v>JGTYL</v>
          </cell>
          <cell r="D390" t="str">
            <v>JAGITYAL</v>
          </cell>
          <cell r="E390">
            <v>132</v>
          </cell>
        </row>
        <row r="391">
          <cell r="B391">
            <v>1314</v>
          </cell>
          <cell r="C391" t="str">
            <v>MRKPM</v>
          </cell>
          <cell r="D391" t="str">
            <v>MARKAPURAM</v>
          </cell>
          <cell r="E391">
            <v>132</v>
          </cell>
        </row>
        <row r="392">
          <cell r="B392">
            <v>1315</v>
          </cell>
          <cell r="C392" t="str">
            <v>PRWD</v>
          </cell>
          <cell r="D392" t="str">
            <v>PARAWADA</v>
          </cell>
          <cell r="E392">
            <v>132</v>
          </cell>
        </row>
        <row r="393">
          <cell r="B393">
            <v>1316</v>
          </cell>
          <cell r="C393" t="str">
            <v>KMM-2</v>
          </cell>
          <cell r="D393" t="str">
            <v>KHAMMAM</v>
          </cell>
          <cell r="E393">
            <v>132</v>
          </cell>
        </row>
        <row r="394">
          <cell r="B394">
            <v>1317</v>
          </cell>
          <cell r="C394" t="str">
            <v>CNP</v>
          </cell>
          <cell r="D394" t="str">
            <v>CHINAKAMPALLI</v>
          </cell>
          <cell r="E394">
            <v>132</v>
          </cell>
        </row>
        <row r="395">
          <cell r="B395">
            <v>1318</v>
          </cell>
          <cell r="C395" t="str">
            <v>NDV</v>
          </cell>
          <cell r="D395" t="str">
            <v>NIDADAVOLU</v>
          </cell>
          <cell r="E395">
            <v>132</v>
          </cell>
        </row>
        <row r="396">
          <cell r="B396">
            <v>3063</v>
          </cell>
          <cell r="C396" t="str">
            <v>RAMAG3</v>
          </cell>
          <cell r="D396" t="str">
            <v>RAMAGIRI</v>
          </cell>
          <cell r="E396">
            <v>33</v>
          </cell>
        </row>
        <row r="397">
          <cell r="D397" t="str">
            <v>BHEEMADOLU</v>
          </cell>
        </row>
        <row r="400">
          <cell r="D400" t="str">
            <v>Generator LV buses</v>
          </cell>
        </row>
        <row r="401">
          <cell r="B401">
            <v>9010</v>
          </cell>
          <cell r="C401" t="str">
            <v>KTS</v>
          </cell>
          <cell r="D401" t="str">
            <v>KOTHAGUDEM</v>
          </cell>
          <cell r="E401">
            <v>13.8</v>
          </cell>
        </row>
        <row r="402">
          <cell r="B402">
            <v>9011</v>
          </cell>
          <cell r="C402" t="str">
            <v>KTS</v>
          </cell>
          <cell r="D402" t="str">
            <v>KOTHAGUDEM</v>
          </cell>
          <cell r="E402">
            <v>11</v>
          </cell>
        </row>
        <row r="403">
          <cell r="B403">
            <v>9012</v>
          </cell>
          <cell r="C403" t="str">
            <v>KTS</v>
          </cell>
          <cell r="D403" t="str">
            <v>KOTHAGUDEM</v>
          </cell>
          <cell r="E403">
            <v>16.5</v>
          </cell>
        </row>
        <row r="404">
          <cell r="B404">
            <v>9013</v>
          </cell>
          <cell r="C404" t="str">
            <v>KTS</v>
          </cell>
          <cell r="D404" t="str">
            <v>KOTHAGUDEM</v>
          </cell>
          <cell r="E404">
            <v>13.8</v>
          </cell>
        </row>
        <row r="405">
          <cell r="B405">
            <v>9020</v>
          </cell>
          <cell r="C405" t="str">
            <v>VTS</v>
          </cell>
          <cell r="D405" t="str">
            <v>VIJAYAWADA T.P.S.</v>
          </cell>
          <cell r="E405">
            <v>15.75</v>
          </cell>
        </row>
        <row r="406">
          <cell r="B406">
            <v>9001</v>
          </cell>
          <cell r="C406" t="str">
            <v>RST</v>
          </cell>
          <cell r="D406" t="str">
            <v>RAMAGUNDAM-NTPC</v>
          </cell>
          <cell r="E406">
            <v>18</v>
          </cell>
        </row>
        <row r="407">
          <cell r="B407">
            <v>9002</v>
          </cell>
          <cell r="C407" t="str">
            <v>RST</v>
          </cell>
          <cell r="D407" t="str">
            <v>RAMAGUNDAM-NTPC</v>
          </cell>
          <cell r="E407">
            <v>22</v>
          </cell>
        </row>
        <row r="408">
          <cell r="B408">
            <v>9030</v>
          </cell>
          <cell r="C408" t="str">
            <v>MDN</v>
          </cell>
          <cell r="D408" t="str">
            <v>MUDDANUR - RTTP- STAGE I (RAYALASEEMA)</v>
          </cell>
          <cell r="E408">
            <v>15.75</v>
          </cell>
        </row>
        <row r="409">
          <cell r="D409" t="str">
            <v>MUDDANUR - RTTP- STAGE II (RAYALASEEMA)</v>
          </cell>
        </row>
        <row r="410">
          <cell r="B410">
            <v>9035</v>
          </cell>
          <cell r="C410" t="str">
            <v>RTS</v>
          </cell>
          <cell r="D410" t="str">
            <v>RAMAGUNDAM B-APSEB</v>
          </cell>
          <cell r="E410">
            <v>13.8</v>
          </cell>
        </row>
        <row r="411">
          <cell r="B411">
            <v>9040</v>
          </cell>
          <cell r="C411" t="str">
            <v>NTS</v>
          </cell>
          <cell r="D411" t="str">
            <v>NELLORE THERMAL STATION</v>
          </cell>
          <cell r="E411">
            <v>11</v>
          </cell>
        </row>
        <row r="412">
          <cell r="B412">
            <v>9045</v>
          </cell>
          <cell r="C412" t="str">
            <v>US</v>
          </cell>
          <cell r="D412" t="str">
            <v>UPPER SILERU</v>
          </cell>
          <cell r="E412">
            <v>11</v>
          </cell>
        </row>
        <row r="413">
          <cell r="B413">
            <v>9050</v>
          </cell>
          <cell r="C413" t="str">
            <v>LS</v>
          </cell>
          <cell r="D413" t="str">
            <v>LOWER SILERU</v>
          </cell>
          <cell r="E413">
            <v>11</v>
          </cell>
        </row>
        <row r="414">
          <cell r="B414">
            <v>9055</v>
          </cell>
          <cell r="C414" t="str">
            <v>NS</v>
          </cell>
          <cell r="D414" t="str">
            <v>NAGARJUNASAGAR-NSPH</v>
          </cell>
          <cell r="E414">
            <v>13.8</v>
          </cell>
        </row>
        <row r="415">
          <cell r="B415">
            <v>9056</v>
          </cell>
          <cell r="C415" t="str">
            <v>NS</v>
          </cell>
          <cell r="D415" t="str">
            <v>NAGARJUNASAGAR-NSPH</v>
          </cell>
          <cell r="E415">
            <v>11</v>
          </cell>
        </row>
        <row r="416">
          <cell r="B416">
            <v>9070</v>
          </cell>
          <cell r="C416" t="str">
            <v>NSRC</v>
          </cell>
          <cell r="D416" t="str">
            <v>NAGARJUNASAGAR-NSRC</v>
          </cell>
          <cell r="E416">
            <v>11</v>
          </cell>
        </row>
        <row r="417">
          <cell r="B417">
            <v>9075</v>
          </cell>
          <cell r="C417" t="str">
            <v>NSLC</v>
          </cell>
          <cell r="D417" t="str">
            <v>NAGARJUNASAGAR-NSLC</v>
          </cell>
          <cell r="E417">
            <v>11</v>
          </cell>
        </row>
        <row r="418">
          <cell r="B418">
            <v>9080</v>
          </cell>
          <cell r="C418" t="str">
            <v>SS</v>
          </cell>
          <cell r="D418" t="str">
            <v>SRISAILAM</v>
          </cell>
          <cell r="E418">
            <v>11</v>
          </cell>
        </row>
        <row r="419">
          <cell r="B419">
            <v>9090</v>
          </cell>
          <cell r="C419" t="str">
            <v>MKD</v>
          </cell>
          <cell r="D419" t="str">
            <v>MACHKUND-ORISSA</v>
          </cell>
          <cell r="E419">
            <v>11</v>
          </cell>
        </row>
        <row r="420">
          <cell r="B420">
            <v>9100</v>
          </cell>
          <cell r="C420" t="str">
            <v>HMP</v>
          </cell>
          <cell r="D420" t="str">
            <v>TB DAM &amp; HAMPI-KARN'TKA</v>
          </cell>
          <cell r="E420">
            <v>11</v>
          </cell>
        </row>
        <row r="421">
          <cell r="B421">
            <v>9110</v>
          </cell>
          <cell r="C421" t="str">
            <v>DNK</v>
          </cell>
          <cell r="D421" t="str">
            <v>DONKARAI</v>
          </cell>
          <cell r="E421">
            <v>11</v>
          </cell>
        </row>
        <row r="422">
          <cell r="B422">
            <v>9115</v>
          </cell>
          <cell r="C422" t="str">
            <v>PCPH</v>
          </cell>
          <cell r="D422" t="str">
            <v>POCHAMPADU POWERHOUSE</v>
          </cell>
          <cell r="E422">
            <v>11</v>
          </cell>
        </row>
        <row r="423">
          <cell r="B423">
            <v>9120</v>
          </cell>
          <cell r="C423" t="str">
            <v>PANB</v>
          </cell>
          <cell r="D423" t="str">
            <v>PENNAAHOBILAM</v>
          </cell>
          <cell r="E423">
            <v>11</v>
          </cell>
        </row>
        <row r="424">
          <cell r="B424">
            <v>9130</v>
          </cell>
          <cell r="C424" t="str">
            <v>VJS</v>
          </cell>
          <cell r="D424" t="str">
            <v>VIJJHESWARAM-I</v>
          </cell>
          <cell r="E424">
            <v>11</v>
          </cell>
        </row>
        <row r="425">
          <cell r="B425">
            <v>9135</v>
          </cell>
          <cell r="C425" t="str">
            <v>VJSN</v>
          </cell>
          <cell r="D425" t="str">
            <v>VIJJHESWARAM-II</v>
          </cell>
          <cell r="E425">
            <v>11.5</v>
          </cell>
        </row>
        <row r="426">
          <cell r="B426">
            <v>9140</v>
          </cell>
          <cell r="C426" t="str">
            <v>JGP</v>
          </cell>
          <cell r="D426" t="str">
            <v>JEGURUPADU</v>
          </cell>
          <cell r="E426">
            <v>11</v>
          </cell>
        </row>
        <row r="427">
          <cell r="B427">
            <v>9145</v>
          </cell>
          <cell r="C427" t="str">
            <v>KGS</v>
          </cell>
          <cell r="D427" t="str">
            <v>KAKINADA G.S.</v>
          </cell>
          <cell r="E427">
            <v>11.5</v>
          </cell>
        </row>
        <row r="428">
          <cell r="B428">
            <v>9155</v>
          </cell>
          <cell r="C428" t="str">
            <v>VMG</v>
          </cell>
          <cell r="D428" t="str">
            <v>VEMAGIRI</v>
          </cell>
          <cell r="E428">
            <v>13.8</v>
          </cell>
        </row>
        <row r="429">
          <cell r="B429">
            <v>9160</v>
          </cell>
          <cell r="C429" t="str">
            <v>KKD-A</v>
          </cell>
          <cell r="D429" t="str">
            <v>KAKINADA CCPP 'A'</v>
          </cell>
          <cell r="E429">
            <v>13.8</v>
          </cell>
        </row>
        <row r="430">
          <cell r="B430">
            <v>9170</v>
          </cell>
          <cell r="C430" t="str">
            <v>KDP</v>
          </cell>
          <cell r="D430" t="str">
            <v>KONDAPALLI</v>
          </cell>
          <cell r="E430">
            <v>13.8</v>
          </cell>
        </row>
        <row r="431">
          <cell r="B431">
            <v>9175</v>
          </cell>
          <cell r="C431" t="str">
            <v>PDPG</v>
          </cell>
          <cell r="D431" t="str">
            <v>PEDDAPURAM CCCP (GAUTAMI)</v>
          </cell>
          <cell r="E431">
            <v>13.8</v>
          </cell>
        </row>
        <row r="432">
          <cell r="B432">
            <v>9125</v>
          </cell>
          <cell r="C432" t="str">
            <v>SSLB</v>
          </cell>
          <cell r="D432" t="str">
            <v>SRISAILAM LEFT BANK</v>
          </cell>
          <cell r="E432">
            <v>13.8</v>
          </cell>
        </row>
        <row r="433">
          <cell r="B433">
            <v>9185</v>
          </cell>
          <cell r="C433" t="str">
            <v>SMLK</v>
          </cell>
          <cell r="D433" t="str">
            <v>SAMALKOT CCPP</v>
          </cell>
          <cell r="E433">
            <v>13.8</v>
          </cell>
        </row>
        <row r="434">
          <cell r="B434">
            <v>9180</v>
          </cell>
          <cell r="C434" t="str">
            <v>NGEC</v>
          </cell>
          <cell r="D434" t="str">
            <v>NAGARJUNA CONSTRUCTIONS (NGEC)</v>
          </cell>
          <cell r="E434">
            <v>13.8</v>
          </cell>
        </row>
        <row r="435">
          <cell r="B435">
            <v>9190</v>
          </cell>
          <cell r="C435" t="str">
            <v>SMHD</v>
          </cell>
          <cell r="D435" t="str">
            <v>SIMHADRI TPS</v>
          </cell>
          <cell r="E435">
            <v>22</v>
          </cell>
        </row>
        <row r="436">
          <cell r="B436">
            <v>9195</v>
          </cell>
          <cell r="C436" t="str">
            <v>HNPC</v>
          </cell>
          <cell r="D436" t="str">
            <v>HINDUJA HNPCL</v>
          </cell>
          <cell r="E436">
            <v>22</v>
          </cell>
        </row>
        <row r="437">
          <cell r="B437">
            <v>9200</v>
          </cell>
          <cell r="C437" t="str">
            <v>HPCL</v>
          </cell>
          <cell r="D437" t="str">
            <v>HINDUSTAN HPCL</v>
          </cell>
          <cell r="E437">
            <v>22</v>
          </cell>
        </row>
        <row r="438">
          <cell r="B438">
            <v>9205</v>
          </cell>
          <cell r="C438" t="str">
            <v>BPL</v>
          </cell>
          <cell r="D438" t="str">
            <v>RAMAGUNDAM - BPL</v>
          </cell>
          <cell r="E438">
            <v>15.75</v>
          </cell>
        </row>
        <row r="439">
          <cell r="B439">
            <v>9210</v>
          </cell>
          <cell r="C439" t="str">
            <v>KRSH-B</v>
          </cell>
          <cell r="D439" t="str">
            <v>KRISHNAPATNAM-B (BBI)</v>
          </cell>
          <cell r="E439">
            <v>15.75</v>
          </cell>
        </row>
        <row r="440">
          <cell r="B440">
            <v>9215</v>
          </cell>
          <cell r="C440" t="str">
            <v>KRSH-A</v>
          </cell>
          <cell r="D440" t="str">
            <v>KRISHNAPATNAM-A (GVK)</v>
          </cell>
          <cell r="E440">
            <v>15.75</v>
          </cell>
        </row>
        <row r="445">
          <cell r="D445" t="str">
            <v>RAMAGIRI</v>
          </cell>
        </row>
        <row r="446">
          <cell r="D446" t="str">
            <v>NIZAM SAGAR</v>
          </cell>
        </row>
        <row r="447">
          <cell r="D447" t="str">
            <v>GODAVARI SPECTRUM</v>
          </cell>
        </row>
        <row r="448">
          <cell r="D448" t="str">
            <v>HYDERABAD METRO</v>
          </cell>
        </row>
        <row r="449">
          <cell r="D449" t="str">
            <v>KRISHNAPATNAM-A</v>
          </cell>
        </row>
        <row r="450">
          <cell r="D450" t="str">
            <v>KRISHNAPATNAM-B</v>
          </cell>
        </row>
        <row r="454">
          <cell r="B454" t="str">
            <v>Co-Generation in AP</v>
          </cell>
        </row>
        <row r="455">
          <cell r="B455">
            <v>601</v>
          </cell>
          <cell r="C455" t="str">
            <v>VSP</v>
          </cell>
          <cell r="D455" t="str">
            <v>VIZAG STEEL PLANT</v>
          </cell>
          <cell r="E455">
            <v>220</v>
          </cell>
        </row>
        <row r="457">
          <cell r="B457" t="str">
            <v>Import / Export</v>
          </cell>
        </row>
        <row r="458">
          <cell r="B458">
            <v>701</v>
          </cell>
          <cell r="C458" t="str">
            <v>RST</v>
          </cell>
          <cell r="D458" t="str">
            <v>RAMAGUNDAM-NTPC GEN.</v>
          </cell>
          <cell r="E458">
            <v>400</v>
          </cell>
        </row>
        <row r="459">
          <cell r="B459">
            <v>702</v>
          </cell>
          <cell r="C459" t="str">
            <v>RST</v>
          </cell>
          <cell r="D459" t="str">
            <v>CHANDRAPUR</v>
          </cell>
          <cell r="E459">
            <v>400</v>
          </cell>
        </row>
        <row r="460">
          <cell r="B460">
            <v>703</v>
          </cell>
          <cell r="C460" t="str">
            <v>GTN</v>
          </cell>
          <cell r="D460" t="str">
            <v>KAIGA (GEN.)</v>
          </cell>
          <cell r="E460">
            <v>400</v>
          </cell>
        </row>
        <row r="461">
          <cell r="B461">
            <v>704</v>
          </cell>
          <cell r="C461" t="str">
            <v>GTN</v>
          </cell>
          <cell r="D461" t="str">
            <v>BANGALORE</v>
          </cell>
          <cell r="E461">
            <v>400</v>
          </cell>
        </row>
        <row r="462">
          <cell r="B462">
            <v>705</v>
          </cell>
          <cell r="C462" t="str">
            <v>CNP</v>
          </cell>
          <cell r="D462" t="str">
            <v>BANGALORE</v>
          </cell>
          <cell r="E462">
            <v>400</v>
          </cell>
        </row>
        <row r="463">
          <cell r="B463">
            <v>706</v>
          </cell>
          <cell r="C463" t="str">
            <v>CNP</v>
          </cell>
          <cell r="D463" t="str">
            <v>MADRAS</v>
          </cell>
          <cell r="E463">
            <v>400</v>
          </cell>
        </row>
        <row r="464">
          <cell r="B464">
            <v>707</v>
          </cell>
          <cell r="C464" t="str">
            <v>TPL</v>
          </cell>
          <cell r="D464" t="str">
            <v>RAILCHUR</v>
          </cell>
          <cell r="E464">
            <v>400</v>
          </cell>
        </row>
        <row r="465">
          <cell r="B465">
            <v>708</v>
          </cell>
          <cell r="C465" t="str">
            <v>VSS</v>
          </cell>
          <cell r="D465" t="str">
            <v>VISAKHAPATNAM</v>
          </cell>
          <cell r="E465">
            <v>400</v>
          </cell>
        </row>
      </sheetData>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E"/>
      <sheetName val="Eastern"/>
      <sheetName val="Southern"/>
      <sheetName val="Central"/>
      <sheetName val="Northern"/>
      <sheetName val="INVESTMENTS"/>
      <sheetName val="FORECAST"/>
      <sheetName val="SRIKAKULAM"/>
      <sheetName val="VIZIANAGARAM"/>
      <sheetName val="VISAKHAPATNAM"/>
      <sheetName val="EAST GODAVARI"/>
      <sheetName val="WEST GODAVARI"/>
      <sheetName val="KRISHNA"/>
      <sheetName val="GUNTUR"/>
      <sheetName val="PRAKASHAM"/>
      <sheetName val="NELLORE"/>
      <sheetName val="CHITTOOR"/>
      <sheetName val="CUDDAPAH"/>
      <sheetName val="ANANTHAPUR"/>
      <sheetName val="KURNOOL"/>
      <sheetName val="HYDERABAD"/>
      <sheetName val="RANGAREDDY"/>
      <sheetName val="MAHABOOBNAGAR"/>
      <sheetName val="MEDAK"/>
      <sheetName val="NIZAMABAD"/>
      <sheetName val="ADILABAD"/>
      <sheetName val="WARANGAL"/>
      <sheetName val="KARIMNAGAR"/>
      <sheetName val="KHAMMAM"/>
      <sheetName val="NALGONDA"/>
      <sheetName val="PEAK MW"/>
      <sheetName val="CCT-KM"/>
      <sheetName val="LTCustomers"/>
      <sheetName val="CURVE "/>
      <sheetName val="Hist-Cap-Expd"/>
      <sheetName val="FORECAST-Est"/>
      <sheetName val="District load "/>
    </sheetNames>
    <sheetDataSet>
      <sheetData sheetId="0"/>
      <sheetData sheetId="1"/>
      <sheetData sheetId="2"/>
      <sheetData sheetId="3"/>
      <sheetData sheetId="4"/>
      <sheetData sheetId="5">
        <row r="5">
          <cell r="C5">
            <v>895.33836059890291</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ow r="5">
          <cell r="B5" t="str">
            <v>SRIKAKULAM</v>
          </cell>
          <cell r="C5">
            <v>47.509615384615387</v>
          </cell>
        </row>
        <row r="6">
          <cell r="B6" t="str">
            <v>VIZIANAGARAM</v>
          </cell>
          <cell r="C6">
            <v>73.990384615384613</v>
          </cell>
        </row>
        <row r="7">
          <cell r="B7" t="str">
            <v>VISAKHAPATNAM</v>
          </cell>
          <cell r="C7">
            <v>162.77884615384616</v>
          </cell>
        </row>
        <row r="8">
          <cell r="B8" t="str">
            <v>EAST GODAVARI</v>
          </cell>
          <cell r="C8">
            <v>159.66346153846155</v>
          </cell>
        </row>
        <row r="9">
          <cell r="B9" t="str">
            <v>WEST GODAVARI</v>
          </cell>
          <cell r="C9">
            <v>222.75</v>
          </cell>
        </row>
        <row r="10">
          <cell r="B10" t="str">
            <v>KRISHNA</v>
          </cell>
          <cell r="C10">
            <v>158.10576923076923</v>
          </cell>
        </row>
        <row r="11">
          <cell r="B11" t="str">
            <v>GUNTUR</v>
          </cell>
          <cell r="C11">
            <v>147.20192307692307</v>
          </cell>
        </row>
        <row r="12">
          <cell r="B12" t="str">
            <v>PRAKASHAM</v>
          </cell>
          <cell r="C12">
            <v>87.230769230769241</v>
          </cell>
        </row>
        <row r="13">
          <cell r="B13" t="str">
            <v>NELLORE</v>
          </cell>
          <cell r="C13">
            <v>140.19230769230768</v>
          </cell>
        </row>
        <row r="14">
          <cell r="B14" t="str">
            <v>CHITTOOR</v>
          </cell>
          <cell r="C14">
            <v>264.80769230769232</v>
          </cell>
        </row>
        <row r="15">
          <cell r="B15" t="str">
            <v>CUDDAPAH</v>
          </cell>
          <cell r="C15">
            <v>235.99038461538461</v>
          </cell>
        </row>
        <row r="16">
          <cell r="B16" t="str">
            <v>ANANTHAPUR</v>
          </cell>
          <cell r="C16">
            <v>317.76923076923077</v>
          </cell>
        </row>
        <row r="17">
          <cell r="B17" t="str">
            <v>KURNOOL</v>
          </cell>
          <cell r="C17">
            <v>155.76923076923077</v>
          </cell>
        </row>
        <row r="18">
          <cell r="B18" t="str">
            <v>HYDERABAD</v>
          </cell>
          <cell r="C18">
            <v>351.25961538461542</v>
          </cell>
        </row>
        <row r="19">
          <cell r="B19" t="str">
            <v>RANGAREDDY</v>
          </cell>
          <cell r="C19">
            <v>443.94230769230768</v>
          </cell>
        </row>
        <row r="20">
          <cell r="B20" t="str">
            <v>MAHABOOBNAGAR</v>
          </cell>
          <cell r="C20">
            <v>396.43269230769232</v>
          </cell>
        </row>
        <row r="21">
          <cell r="B21" t="str">
            <v>MEDAK</v>
          </cell>
          <cell r="C21">
            <v>321.66346153846155</v>
          </cell>
        </row>
        <row r="22">
          <cell r="B22" t="str">
            <v>NIZAMABAD</v>
          </cell>
          <cell r="C22">
            <v>280.38461538461536</v>
          </cell>
        </row>
        <row r="23">
          <cell r="B23" t="str">
            <v>ADILABAD</v>
          </cell>
          <cell r="C23">
            <v>126.17307692307693</v>
          </cell>
        </row>
        <row r="24">
          <cell r="B24" t="str">
            <v>WARANGAL</v>
          </cell>
          <cell r="C24">
            <v>172.125</v>
          </cell>
        </row>
        <row r="25">
          <cell r="B25" t="str">
            <v>KARIMNAGAR</v>
          </cell>
          <cell r="C25">
            <v>243.77884615384616</v>
          </cell>
        </row>
        <row r="26">
          <cell r="B26" t="str">
            <v>KHAMMAM</v>
          </cell>
          <cell r="C26">
            <v>137.07692307692309</v>
          </cell>
        </row>
        <row r="27">
          <cell r="B27" t="str">
            <v>NALGONDA</v>
          </cell>
          <cell r="C27">
            <v>377.74038461538458</v>
          </cell>
        </row>
      </sheetData>
      <sheetData sheetId="31">
        <row r="7">
          <cell r="B7" t="str">
            <v>SRIKAKULAM</v>
          </cell>
          <cell r="C7">
            <v>9320</v>
          </cell>
          <cell r="D7">
            <v>11432</v>
          </cell>
          <cell r="E7">
            <v>12238</v>
          </cell>
          <cell r="F7">
            <v>12467</v>
          </cell>
          <cell r="G7">
            <v>12699</v>
          </cell>
          <cell r="H7">
            <v>12782</v>
          </cell>
          <cell r="I7">
            <v>12961.98</v>
          </cell>
        </row>
        <row r="8">
          <cell r="B8" t="str">
            <v>VIZIANAGARAM</v>
          </cell>
          <cell r="C8">
            <v>11767</v>
          </cell>
          <cell r="D8">
            <v>12415</v>
          </cell>
          <cell r="E8">
            <v>12825</v>
          </cell>
          <cell r="F8">
            <v>13285</v>
          </cell>
          <cell r="G8">
            <v>13596</v>
          </cell>
          <cell r="H8">
            <v>13663</v>
          </cell>
          <cell r="I8">
            <v>13844.970000000001</v>
          </cell>
        </row>
        <row r="9">
          <cell r="B9" t="str">
            <v>VISAKHAPATNAM</v>
          </cell>
          <cell r="C9">
            <v>11428</v>
          </cell>
          <cell r="D9">
            <v>13653</v>
          </cell>
          <cell r="E9">
            <v>15124</v>
          </cell>
          <cell r="F9">
            <v>16013</v>
          </cell>
          <cell r="G9">
            <v>16878</v>
          </cell>
          <cell r="H9">
            <v>16934</v>
          </cell>
          <cell r="I9">
            <v>17329.16</v>
          </cell>
        </row>
        <row r="10">
          <cell r="B10" t="str">
            <v>EAST GODAVARI</v>
          </cell>
          <cell r="C10">
            <v>13917</v>
          </cell>
          <cell r="D10">
            <v>14899</v>
          </cell>
          <cell r="E10">
            <v>15588</v>
          </cell>
          <cell r="F10">
            <v>16142</v>
          </cell>
          <cell r="G10">
            <v>17424</v>
          </cell>
          <cell r="H10">
            <v>17862</v>
          </cell>
          <cell r="I10">
            <v>18430.169999999998</v>
          </cell>
        </row>
        <row r="11">
          <cell r="B11" t="str">
            <v>WEST GODAVARI</v>
          </cell>
          <cell r="C11">
            <v>18353</v>
          </cell>
          <cell r="D11">
            <v>19026</v>
          </cell>
          <cell r="E11">
            <v>19710</v>
          </cell>
          <cell r="F11">
            <v>23503</v>
          </cell>
          <cell r="G11">
            <v>23832</v>
          </cell>
          <cell r="H11">
            <v>24269</v>
          </cell>
          <cell r="I11">
            <v>24844.03</v>
          </cell>
        </row>
        <row r="12">
          <cell r="B12" t="str">
            <v>KRISHNA</v>
          </cell>
          <cell r="C12">
            <v>19227</v>
          </cell>
          <cell r="D12">
            <v>19852</v>
          </cell>
          <cell r="E12">
            <v>20799</v>
          </cell>
          <cell r="F12">
            <v>21265</v>
          </cell>
          <cell r="G12">
            <v>21569</v>
          </cell>
          <cell r="H12">
            <v>22022</v>
          </cell>
          <cell r="I12">
            <v>22632.76</v>
          </cell>
        </row>
        <row r="13">
          <cell r="B13" t="str">
            <v>GUNTUR</v>
          </cell>
          <cell r="C13">
            <v>13981</v>
          </cell>
          <cell r="D13">
            <v>14691</v>
          </cell>
          <cell r="E13">
            <v>15525</v>
          </cell>
          <cell r="F13">
            <v>16144</v>
          </cell>
          <cell r="G13">
            <v>16902</v>
          </cell>
          <cell r="H13">
            <v>17875</v>
          </cell>
          <cell r="I13">
            <v>18554.45</v>
          </cell>
        </row>
        <row r="14">
          <cell r="B14" t="str">
            <v>PRAKASHAM</v>
          </cell>
          <cell r="C14">
            <v>21090</v>
          </cell>
          <cell r="D14">
            <v>21987</v>
          </cell>
          <cell r="E14">
            <v>23417</v>
          </cell>
          <cell r="F14">
            <v>24188</v>
          </cell>
          <cell r="G14">
            <v>24880</v>
          </cell>
          <cell r="H14">
            <v>25063</v>
          </cell>
          <cell r="I14">
            <v>25690.18</v>
          </cell>
        </row>
        <row r="15">
          <cell r="B15" t="str">
            <v>NELLORE</v>
          </cell>
          <cell r="C15">
            <v>21087</v>
          </cell>
          <cell r="D15">
            <v>22661</v>
          </cell>
          <cell r="E15">
            <v>23762</v>
          </cell>
          <cell r="F15">
            <v>25221</v>
          </cell>
          <cell r="G15">
            <v>25392</v>
          </cell>
          <cell r="H15">
            <v>25506</v>
          </cell>
          <cell r="I15">
            <v>26157.35</v>
          </cell>
        </row>
        <row r="16">
          <cell r="B16" t="str">
            <v>CHITTOOR</v>
          </cell>
          <cell r="C16">
            <v>29944</v>
          </cell>
          <cell r="D16">
            <v>32944</v>
          </cell>
          <cell r="E16">
            <v>34868</v>
          </cell>
          <cell r="F16">
            <v>35658</v>
          </cell>
          <cell r="G16">
            <v>36080</v>
          </cell>
          <cell r="H16">
            <v>36334</v>
          </cell>
          <cell r="I16">
            <v>36997.07</v>
          </cell>
        </row>
        <row r="17">
          <cell r="B17" t="str">
            <v>CUDDAPAH</v>
          </cell>
          <cell r="C17">
            <v>14187</v>
          </cell>
          <cell r="D17">
            <v>15402</v>
          </cell>
          <cell r="E17">
            <v>16231</v>
          </cell>
          <cell r="F17">
            <v>16736</v>
          </cell>
          <cell r="G17">
            <v>16975</v>
          </cell>
          <cell r="H17">
            <v>17177</v>
          </cell>
          <cell r="I17">
            <v>17396.53</v>
          </cell>
        </row>
        <row r="18">
          <cell r="B18" t="str">
            <v>ANANTHAPUR</v>
          </cell>
          <cell r="C18">
            <v>29657</v>
          </cell>
          <cell r="D18">
            <v>31146</v>
          </cell>
          <cell r="E18">
            <v>32491</v>
          </cell>
          <cell r="F18">
            <v>33515</v>
          </cell>
          <cell r="G18">
            <v>33998</v>
          </cell>
          <cell r="H18">
            <v>34640</v>
          </cell>
          <cell r="I18">
            <v>35441.440000000002</v>
          </cell>
        </row>
        <row r="19">
          <cell r="B19" t="str">
            <v>KURNOOL</v>
          </cell>
          <cell r="C19">
            <v>19675</v>
          </cell>
          <cell r="D19">
            <v>20653</v>
          </cell>
          <cell r="E19">
            <v>22506</v>
          </cell>
          <cell r="F19">
            <v>23089</v>
          </cell>
          <cell r="G19">
            <v>23436</v>
          </cell>
          <cell r="H19">
            <v>24055</v>
          </cell>
          <cell r="I19">
            <v>24206.989999999998</v>
          </cell>
        </row>
        <row r="20">
          <cell r="B20" t="str">
            <v>HYDERABAD</v>
          </cell>
          <cell r="C20">
            <v>6269</v>
          </cell>
          <cell r="D20">
            <v>6612</v>
          </cell>
          <cell r="E20">
            <v>6804</v>
          </cell>
          <cell r="F20">
            <v>6954</v>
          </cell>
          <cell r="G20">
            <v>7125</v>
          </cell>
          <cell r="H20">
            <v>7593</v>
          </cell>
          <cell r="I20">
            <v>7665.26</v>
          </cell>
        </row>
        <row r="21">
          <cell r="B21" t="str">
            <v>RANGAREDDY</v>
          </cell>
          <cell r="C21">
            <v>20036</v>
          </cell>
          <cell r="D21">
            <v>20773</v>
          </cell>
          <cell r="E21">
            <v>23043</v>
          </cell>
          <cell r="F21">
            <v>24292</v>
          </cell>
          <cell r="G21">
            <v>26876</v>
          </cell>
          <cell r="H21">
            <v>27234</v>
          </cell>
          <cell r="I21">
            <v>29097.34</v>
          </cell>
        </row>
        <row r="22">
          <cell r="B22" t="str">
            <v>MAHABOOBNAGAR</v>
          </cell>
          <cell r="C22">
            <v>26809</v>
          </cell>
          <cell r="D22">
            <v>29051</v>
          </cell>
          <cell r="E22">
            <v>31701</v>
          </cell>
          <cell r="F22">
            <v>33433</v>
          </cell>
          <cell r="G22">
            <v>33984</v>
          </cell>
          <cell r="H22">
            <v>34317</v>
          </cell>
          <cell r="I22">
            <v>34582.020000000004</v>
          </cell>
        </row>
        <row r="23">
          <cell r="B23" t="str">
            <v>MEDAK</v>
          </cell>
          <cell r="C23">
            <v>21698</v>
          </cell>
          <cell r="D23">
            <v>22569</v>
          </cell>
          <cell r="E23">
            <v>24360</v>
          </cell>
          <cell r="F23">
            <v>25150</v>
          </cell>
          <cell r="G23">
            <v>25603</v>
          </cell>
          <cell r="H23">
            <v>26509</v>
          </cell>
          <cell r="I23">
            <v>26873.370000000003</v>
          </cell>
        </row>
        <row r="24">
          <cell r="B24" t="str">
            <v>NIZAMABAD</v>
          </cell>
          <cell r="C24">
            <v>20342</v>
          </cell>
          <cell r="D24">
            <v>21497</v>
          </cell>
          <cell r="E24">
            <v>22473</v>
          </cell>
          <cell r="F24">
            <v>24781</v>
          </cell>
          <cell r="G24">
            <v>25302</v>
          </cell>
          <cell r="H24">
            <v>25499</v>
          </cell>
          <cell r="I24">
            <v>25839.280000000002</v>
          </cell>
        </row>
        <row r="25">
          <cell r="B25" t="str">
            <v>ADILABAD</v>
          </cell>
          <cell r="C25">
            <v>18089</v>
          </cell>
          <cell r="D25">
            <v>19136</v>
          </cell>
          <cell r="E25">
            <v>22764</v>
          </cell>
          <cell r="F25">
            <v>23833</v>
          </cell>
          <cell r="G25">
            <v>24373</v>
          </cell>
          <cell r="H25">
            <v>24621</v>
          </cell>
          <cell r="I25">
            <v>24845.239999999998</v>
          </cell>
        </row>
        <row r="26">
          <cell r="B26" t="str">
            <v>WARANGAL</v>
          </cell>
          <cell r="C26">
            <v>30684</v>
          </cell>
          <cell r="D26">
            <v>34735</v>
          </cell>
          <cell r="E26">
            <v>36260</v>
          </cell>
          <cell r="F26">
            <v>37642</v>
          </cell>
          <cell r="G26">
            <v>38103</v>
          </cell>
          <cell r="H26">
            <v>38283</v>
          </cell>
          <cell r="I26">
            <v>38777.160000000003</v>
          </cell>
        </row>
        <row r="27">
          <cell r="B27" t="str">
            <v>KARIMNAGAR</v>
          </cell>
          <cell r="C27">
            <v>36096</v>
          </cell>
          <cell r="D27">
            <v>37615</v>
          </cell>
          <cell r="E27">
            <v>39453</v>
          </cell>
          <cell r="F27">
            <v>40347</v>
          </cell>
          <cell r="G27">
            <v>41107</v>
          </cell>
          <cell r="H27">
            <v>41390</v>
          </cell>
          <cell r="I27">
            <v>41968.42</v>
          </cell>
        </row>
        <row r="28">
          <cell r="B28" t="str">
            <v>KHAMMAM</v>
          </cell>
          <cell r="C28">
            <v>14594</v>
          </cell>
          <cell r="D28">
            <v>15485</v>
          </cell>
          <cell r="E28">
            <v>16866</v>
          </cell>
          <cell r="F28">
            <v>20918</v>
          </cell>
          <cell r="G28">
            <v>21442</v>
          </cell>
          <cell r="H28">
            <v>21708</v>
          </cell>
          <cell r="I28">
            <v>22189.919999999998</v>
          </cell>
        </row>
        <row r="29">
          <cell r="B29" t="str">
            <v>NALGONDA</v>
          </cell>
          <cell r="C29">
            <v>34884</v>
          </cell>
          <cell r="D29">
            <v>36957</v>
          </cell>
          <cell r="E29">
            <v>38644</v>
          </cell>
          <cell r="F29">
            <v>40101</v>
          </cell>
          <cell r="G29">
            <v>40795</v>
          </cell>
          <cell r="H29">
            <v>41190</v>
          </cell>
          <cell r="I29">
            <v>41647.58</v>
          </cell>
        </row>
      </sheetData>
      <sheetData sheetId="32">
        <row r="6">
          <cell r="B6" t="str">
            <v>SRIKAKULAM</v>
          </cell>
          <cell r="C6">
            <v>177578</v>
          </cell>
          <cell r="D6">
            <v>188673</v>
          </cell>
          <cell r="E6">
            <v>196234</v>
          </cell>
          <cell r="F6">
            <v>199626</v>
          </cell>
          <cell r="G6">
            <v>205057</v>
          </cell>
          <cell r="H6">
            <v>215924</v>
          </cell>
          <cell r="I6">
            <v>225544</v>
          </cell>
        </row>
        <row r="7">
          <cell r="B7" t="str">
            <v>VIZIANAGARAM</v>
          </cell>
          <cell r="C7">
            <v>152035</v>
          </cell>
          <cell r="D7">
            <v>153008</v>
          </cell>
          <cell r="E7">
            <v>161371</v>
          </cell>
          <cell r="F7">
            <v>172398</v>
          </cell>
          <cell r="G7">
            <v>179939</v>
          </cell>
          <cell r="H7">
            <v>186743</v>
          </cell>
          <cell r="I7">
            <v>194819</v>
          </cell>
        </row>
        <row r="8">
          <cell r="B8" t="str">
            <v>VISAKHAPATNAM</v>
          </cell>
          <cell r="C8">
            <v>255941</v>
          </cell>
          <cell r="D8">
            <v>279321</v>
          </cell>
          <cell r="E8">
            <v>313571</v>
          </cell>
          <cell r="F8">
            <v>327199</v>
          </cell>
          <cell r="G8">
            <v>358683</v>
          </cell>
          <cell r="H8">
            <v>386758</v>
          </cell>
          <cell r="I8">
            <v>407785</v>
          </cell>
        </row>
        <row r="9">
          <cell r="B9" t="str">
            <v>EAST GODAVARI</v>
          </cell>
          <cell r="C9">
            <v>369549</v>
          </cell>
          <cell r="D9">
            <v>401670</v>
          </cell>
          <cell r="E9">
            <v>428238</v>
          </cell>
          <cell r="F9">
            <v>446661</v>
          </cell>
          <cell r="G9">
            <v>485135</v>
          </cell>
          <cell r="H9">
            <v>513694</v>
          </cell>
          <cell r="I9">
            <v>543906</v>
          </cell>
        </row>
        <row r="10">
          <cell r="B10" t="str">
            <v>WEST GODAVARI</v>
          </cell>
          <cell r="C10">
            <v>318215</v>
          </cell>
          <cell r="D10">
            <v>343878</v>
          </cell>
          <cell r="E10">
            <v>362531</v>
          </cell>
          <cell r="F10">
            <v>389413</v>
          </cell>
          <cell r="G10">
            <v>421498</v>
          </cell>
          <cell r="H10">
            <v>454696</v>
          </cell>
          <cell r="I10">
            <v>484411</v>
          </cell>
        </row>
        <row r="11">
          <cell r="B11" t="str">
            <v>KRISHNA</v>
          </cell>
          <cell r="C11">
            <v>376740</v>
          </cell>
          <cell r="D11">
            <v>412626</v>
          </cell>
          <cell r="E11">
            <v>440087</v>
          </cell>
          <cell r="F11">
            <v>476719</v>
          </cell>
          <cell r="G11">
            <v>515490</v>
          </cell>
          <cell r="H11">
            <v>543316</v>
          </cell>
          <cell r="I11">
            <v>576114</v>
          </cell>
        </row>
        <row r="12">
          <cell r="B12" t="str">
            <v>GUNTUR</v>
          </cell>
          <cell r="C12">
            <v>381501</v>
          </cell>
          <cell r="D12">
            <v>410818</v>
          </cell>
          <cell r="E12">
            <v>438661</v>
          </cell>
          <cell r="F12">
            <v>467244</v>
          </cell>
          <cell r="G12">
            <v>500770</v>
          </cell>
          <cell r="H12">
            <v>536315</v>
          </cell>
          <cell r="I12">
            <v>571855</v>
          </cell>
        </row>
        <row r="13">
          <cell r="B13" t="str">
            <v>PRAKASHAM</v>
          </cell>
          <cell r="C13">
            <v>268236</v>
          </cell>
          <cell r="D13">
            <v>288864</v>
          </cell>
          <cell r="E13">
            <v>306674</v>
          </cell>
          <cell r="F13">
            <v>319247</v>
          </cell>
          <cell r="G13">
            <v>336768</v>
          </cell>
          <cell r="H13">
            <v>356217</v>
          </cell>
          <cell r="I13">
            <v>388944</v>
          </cell>
        </row>
        <row r="14">
          <cell r="B14" t="str">
            <v>NELLORE</v>
          </cell>
          <cell r="C14">
            <v>314119</v>
          </cell>
          <cell r="D14">
            <v>338850</v>
          </cell>
          <cell r="E14">
            <v>361862</v>
          </cell>
          <cell r="F14">
            <v>318311</v>
          </cell>
          <cell r="G14">
            <v>371656</v>
          </cell>
          <cell r="H14">
            <v>389271</v>
          </cell>
          <cell r="I14">
            <v>423213</v>
          </cell>
        </row>
        <row r="15">
          <cell r="B15" t="str">
            <v>CHITTOOR</v>
          </cell>
          <cell r="C15">
            <v>446523</v>
          </cell>
          <cell r="D15">
            <v>481245</v>
          </cell>
          <cell r="E15">
            <v>507626</v>
          </cell>
          <cell r="F15">
            <v>486906</v>
          </cell>
          <cell r="G15">
            <v>515294</v>
          </cell>
          <cell r="H15">
            <v>535355</v>
          </cell>
          <cell r="I15">
            <v>570434</v>
          </cell>
        </row>
        <row r="16">
          <cell r="B16" t="str">
            <v>CUDDAPAH</v>
          </cell>
          <cell r="C16">
            <v>205274</v>
          </cell>
          <cell r="D16">
            <v>223360</v>
          </cell>
          <cell r="E16">
            <v>225262</v>
          </cell>
          <cell r="F16">
            <v>234420</v>
          </cell>
          <cell r="G16">
            <v>245241</v>
          </cell>
          <cell r="H16">
            <v>257207</v>
          </cell>
          <cell r="I16">
            <v>269195</v>
          </cell>
        </row>
        <row r="17">
          <cell r="B17" t="str">
            <v>ANANTHAPUR</v>
          </cell>
          <cell r="C17">
            <v>385944</v>
          </cell>
          <cell r="D17">
            <v>410795</v>
          </cell>
          <cell r="E17">
            <v>413817</v>
          </cell>
          <cell r="F17">
            <v>426361</v>
          </cell>
          <cell r="G17">
            <v>439598</v>
          </cell>
          <cell r="H17">
            <v>431896</v>
          </cell>
          <cell r="I17">
            <v>474177</v>
          </cell>
        </row>
        <row r="18">
          <cell r="B18" t="str">
            <v>KURNOOL</v>
          </cell>
          <cell r="C18">
            <v>297976</v>
          </cell>
          <cell r="D18">
            <v>327842</v>
          </cell>
          <cell r="E18">
            <v>332834</v>
          </cell>
          <cell r="F18">
            <v>352920</v>
          </cell>
          <cell r="G18">
            <v>383133</v>
          </cell>
          <cell r="H18">
            <v>411562</v>
          </cell>
          <cell r="I18">
            <v>419685</v>
          </cell>
        </row>
        <row r="19">
          <cell r="B19" t="str">
            <v>HYDERABAD</v>
          </cell>
          <cell r="C19">
            <v>524965</v>
          </cell>
          <cell r="D19">
            <v>551297</v>
          </cell>
          <cell r="E19">
            <v>577566</v>
          </cell>
          <cell r="F19">
            <v>600000</v>
          </cell>
          <cell r="G19">
            <v>641437</v>
          </cell>
          <cell r="H19">
            <v>675749</v>
          </cell>
          <cell r="I19">
            <v>725537</v>
          </cell>
        </row>
        <row r="20">
          <cell r="B20" t="str">
            <v>RANGAREDDY</v>
          </cell>
          <cell r="C20">
            <v>310433</v>
          </cell>
          <cell r="D20">
            <v>336376</v>
          </cell>
          <cell r="E20">
            <v>400000</v>
          </cell>
          <cell r="F20">
            <v>410000</v>
          </cell>
          <cell r="G20">
            <v>414997</v>
          </cell>
          <cell r="H20">
            <v>452489</v>
          </cell>
          <cell r="I20">
            <v>503448</v>
          </cell>
        </row>
        <row r="21">
          <cell r="B21" t="str">
            <v>MAHABOOBNAGAR</v>
          </cell>
          <cell r="C21">
            <v>279313</v>
          </cell>
          <cell r="D21">
            <v>308068</v>
          </cell>
          <cell r="E21">
            <v>325628</v>
          </cell>
          <cell r="F21">
            <v>342936</v>
          </cell>
          <cell r="G21">
            <v>356492</v>
          </cell>
          <cell r="H21">
            <v>380833</v>
          </cell>
          <cell r="I21">
            <v>392976</v>
          </cell>
        </row>
        <row r="22">
          <cell r="B22" t="str">
            <v>MEDAK</v>
          </cell>
          <cell r="C22">
            <v>241746</v>
          </cell>
          <cell r="D22">
            <v>256813</v>
          </cell>
          <cell r="E22">
            <v>272668</v>
          </cell>
          <cell r="F22">
            <v>285222</v>
          </cell>
          <cell r="G22">
            <v>295329</v>
          </cell>
          <cell r="H22">
            <v>315325</v>
          </cell>
          <cell r="I22">
            <v>330981</v>
          </cell>
        </row>
        <row r="23">
          <cell r="B23" t="str">
            <v>NIZAMABAD</v>
          </cell>
          <cell r="C23">
            <v>290726</v>
          </cell>
          <cell r="D23">
            <v>307362</v>
          </cell>
          <cell r="E23">
            <v>314089</v>
          </cell>
          <cell r="F23">
            <v>330807</v>
          </cell>
          <cell r="G23">
            <v>343686</v>
          </cell>
          <cell r="H23">
            <v>366154</v>
          </cell>
          <cell r="I23">
            <v>379440</v>
          </cell>
        </row>
        <row r="24">
          <cell r="B24" t="str">
            <v>ADILABAD</v>
          </cell>
          <cell r="C24">
            <v>155372</v>
          </cell>
          <cell r="D24">
            <v>167648</v>
          </cell>
          <cell r="E24">
            <v>185679</v>
          </cell>
          <cell r="F24">
            <v>147718</v>
          </cell>
          <cell r="G24">
            <v>160586</v>
          </cell>
          <cell r="H24">
            <v>217468</v>
          </cell>
          <cell r="I24">
            <v>229398</v>
          </cell>
        </row>
        <row r="25">
          <cell r="B25" t="str">
            <v>WARANGAL</v>
          </cell>
          <cell r="C25">
            <v>417028</v>
          </cell>
          <cell r="D25">
            <v>446050</v>
          </cell>
          <cell r="E25">
            <v>452650</v>
          </cell>
          <cell r="F25">
            <v>467979</v>
          </cell>
          <cell r="G25">
            <v>481868</v>
          </cell>
          <cell r="H25">
            <v>510287</v>
          </cell>
          <cell r="I25">
            <v>534868</v>
          </cell>
        </row>
        <row r="26">
          <cell r="B26" t="str">
            <v>KARIMNAGAR</v>
          </cell>
          <cell r="C26">
            <v>399900</v>
          </cell>
          <cell r="D26">
            <v>426776</v>
          </cell>
          <cell r="E26">
            <v>454408</v>
          </cell>
          <cell r="F26">
            <v>475968</v>
          </cell>
          <cell r="G26">
            <v>496344</v>
          </cell>
          <cell r="H26">
            <v>534791</v>
          </cell>
          <cell r="I26">
            <v>563295</v>
          </cell>
        </row>
        <row r="27">
          <cell r="B27" t="str">
            <v>KHAMMAM</v>
          </cell>
          <cell r="C27">
            <v>206461</v>
          </cell>
          <cell r="D27">
            <v>231101</v>
          </cell>
          <cell r="E27">
            <v>255934</v>
          </cell>
          <cell r="F27">
            <v>271253</v>
          </cell>
          <cell r="G27">
            <v>282522</v>
          </cell>
          <cell r="H27">
            <v>304055</v>
          </cell>
          <cell r="I27">
            <v>329868</v>
          </cell>
        </row>
        <row r="28">
          <cell r="B28" t="str">
            <v>NALGONDA</v>
          </cell>
          <cell r="C28">
            <v>368124</v>
          </cell>
          <cell r="D28">
            <v>397489</v>
          </cell>
          <cell r="E28">
            <v>436502</v>
          </cell>
          <cell r="F28">
            <v>460478</v>
          </cell>
          <cell r="G28">
            <v>479383</v>
          </cell>
          <cell r="H28">
            <v>503207</v>
          </cell>
          <cell r="I28">
            <v>527262</v>
          </cell>
        </row>
      </sheetData>
      <sheetData sheetId="33">
        <row r="3">
          <cell r="A3">
            <v>2.6</v>
          </cell>
        </row>
      </sheetData>
      <sheetData sheetId="34"/>
      <sheetData sheetId="35">
        <row r="4">
          <cell r="B4" t="str">
            <v>SRIKAKULAM</v>
          </cell>
        </row>
        <row r="33">
          <cell r="B33">
            <v>86.441929194372548</v>
          </cell>
          <cell r="C33">
            <v>120.54731575789994</v>
          </cell>
          <cell r="D33">
            <v>412.79457105943425</v>
          </cell>
          <cell r="E33">
            <v>310.61452172433667</v>
          </cell>
          <cell r="F33">
            <v>381.88860275236721</v>
          </cell>
          <cell r="G33">
            <v>336.49947980134243</v>
          </cell>
          <cell r="H33">
            <v>345.89678801975873</v>
          </cell>
          <cell r="I33">
            <v>247.70434203891389</v>
          </cell>
          <cell r="J33">
            <v>235.74782796703323</v>
          </cell>
          <cell r="K33">
            <v>484.56401171859721</v>
          </cell>
          <cell r="L33">
            <v>343.72740374738771</v>
          </cell>
          <cell r="M33">
            <v>470.13887440858167</v>
          </cell>
          <cell r="N33">
            <v>298.41970339524761</v>
          </cell>
          <cell r="O33">
            <v>800.79649505188115</v>
          </cell>
          <cell r="P33">
            <v>592.38942344536576</v>
          </cell>
          <cell r="Q33">
            <v>407.69146354817741</v>
          </cell>
        </row>
        <row r="34">
          <cell r="B34">
            <v>87</v>
          </cell>
          <cell r="C34">
            <v>110.96160229345136</v>
          </cell>
          <cell r="D34">
            <v>360</v>
          </cell>
          <cell r="E34">
            <v>310.61452172433667</v>
          </cell>
          <cell r="F34">
            <v>340</v>
          </cell>
          <cell r="G34">
            <v>336.49947980134243</v>
          </cell>
          <cell r="H34">
            <v>345.89678801975873</v>
          </cell>
          <cell r="I34">
            <v>220</v>
          </cell>
          <cell r="J34">
            <v>235.74782796703323</v>
          </cell>
          <cell r="K34">
            <v>480</v>
          </cell>
          <cell r="L34">
            <v>343</v>
          </cell>
          <cell r="M34">
            <v>470.13887440858167</v>
          </cell>
          <cell r="N34">
            <v>302</v>
          </cell>
          <cell r="O34">
            <v>822</v>
          </cell>
          <cell r="P34">
            <v>604</v>
          </cell>
          <cell r="Q34">
            <v>535.21253761681351</v>
          </cell>
        </row>
        <row r="35">
          <cell r="B35">
            <v>94</v>
          </cell>
          <cell r="C35">
            <v>127</v>
          </cell>
          <cell r="D35">
            <v>370</v>
          </cell>
          <cell r="E35">
            <v>325</v>
          </cell>
          <cell r="F35">
            <v>350</v>
          </cell>
          <cell r="G35">
            <v>361.04400821693667</v>
          </cell>
          <cell r="H35">
            <v>362.58676969166311</v>
          </cell>
          <cell r="I35">
            <v>220</v>
          </cell>
          <cell r="J35">
            <v>249</v>
          </cell>
          <cell r="K35">
            <v>495</v>
          </cell>
          <cell r="L35">
            <v>359</v>
          </cell>
          <cell r="M35">
            <v>475</v>
          </cell>
          <cell r="N35">
            <v>309</v>
          </cell>
          <cell r="O35">
            <v>850</v>
          </cell>
          <cell r="P35">
            <v>630</v>
          </cell>
          <cell r="Q35">
            <v>542</v>
          </cell>
        </row>
        <row r="36">
          <cell r="B36">
            <v>97</v>
          </cell>
          <cell r="C36">
            <v>135</v>
          </cell>
          <cell r="D36">
            <v>490</v>
          </cell>
          <cell r="E36">
            <v>329.51920397139912</v>
          </cell>
          <cell r="F36">
            <v>357.6068243798826</v>
          </cell>
          <cell r="G36">
            <v>367</v>
          </cell>
          <cell r="H36">
            <v>375</v>
          </cell>
          <cell r="I36">
            <v>205</v>
          </cell>
          <cell r="J36">
            <v>286.3832330571106</v>
          </cell>
          <cell r="K36">
            <v>580.67209086138462</v>
          </cell>
          <cell r="L36">
            <v>364.93305502540932</v>
          </cell>
          <cell r="M36">
            <v>487.2214284726569</v>
          </cell>
          <cell r="N36">
            <v>312.28782262349506</v>
          </cell>
          <cell r="O36">
            <v>892.5</v>
          </cell>
          <cell r="P36">
            <v>711.90757757904817</v>
          </cell>
          <cell r="Q36">
            <v>531.42329967842329</v>
          </cell>
        </row>
        <row r="37">
          <cell r="B37">
            <v>135</v>
          </cell>
          <cell r="C37">
            <v>140</v>
          </cell>
          <cell r="D37">
            <v>395.8925209377436</v>
          </cell>
          <cell r="E37">
            <v>347.72964909413201</v>
          </cell>
          <cell r="F37">
            <v>368.8319122648515</v>
          </cell>
          <cell r="G37">
            <v>386</v>
          </cell>
          <cell r="H37">
            <v>425</v>
          </cell>
          <cell r="I37">
            <v>211</v>
          </cell>
          <cell r="J37">
            <v>315</v>
          </cell>
          <cell r="K37">
            <v>600</v>
          </cell>
          <cell r="L37">
            <v>400</v>
          </cell>
          <cell r="M37">
            <v>526.19914275046949</v>
          </cell>
          <cell r="N37">
            <v>337.27084843337468</v>
          </cell>
          <cell r="O37">
            <v>937.125</v>
          </cell>
          <cell r="P37">
            <v>814.12527325207998</v>
          </cell>
          <cell r="Q37">
            <v>573.93716365269722</v>
          </cell>
        </row>
        <row r="38">
          <cell r="B38">
            <v>143.06924614678579</v>
          </cell>
          <cell r="C38">
            <v>150.35895114724005</v>
          </cell>
          <cell r="D38">
            <v>411.79260281357131</v>
          </cell>
          <cell r="E38">
            <v>400.7473568357081</v>
          </cell>
          <cell r="F38">
            <v>465.89002097987589</v>
          </cell>
          <cell r="G38">
            <v>399.42450139013243</v>
          </cell>
          <cell r="H38">
            <v>443.49888611765317</v>
          </cell>
          <cell r="I38">
            <v>212.16894407957034</v>
          </cell>
          <cell r="J38">
            <v>338.71950945906542</v>
          </cell>
          <cell r="K38">
            <v>614.15285406516534</v>
          </cell>
          <cell r="L38">
            <v>422.77709854024425</v>
          </cell>
          <cell r="M38">
            <v>568.29507417050706</v>
          </cell>
          <cell r="N38">
            <v>364.25251630804468</v>
          </cell>
          <cell r="O38">
            <v>983.98125000000005</v>
          </cell>
          <cell r="P38">
            <v>947.311171426991</v>
          </cell>
          <cell r="Q38">
            <v>619.85213674491308</v>
          </cell>
        </row>
        <row r="39">
          <cell r="B39">
            <v>149.42143320519102</v>
          </cell>
          <cell r="C39">
            <v>151.46343419948278</v>
          </cell>
          <cell r="D39">
            <v>529.5878035098807</v>
          </cell>
          <cell r="E39">
            <v>395.13460863362008</v>
          </cell>
          <cell r="F39">
            <v>473.46654223341079</v>
          </cell>
          <cell r="G39">
            <v>432.71329049646886</v>
          </cell>
          <cell r="H39">
            <v>474.18353849331203</v>
          </cell>
          <cell r="I39">
            <v>233.98019360847167</v>
          </cell>
          <cell r="J39">
            <v>367.90282118111048</v>
          </cell>
          <cell r="K39">
            <v>660.99858518149347</v>
          </cell>
          <cell r="L39">
            <v>457.69127989100764</v>
          </cell>
          <cell r="M39">
            <v>613.75868010414763</v>
          </cell>
          <cell r="N39">
            <v>393.39271761268827</v>
          </cell>
          <cell r="O39">
            <v>1033.1803125000001</v>
          </cell>
          <cell r="P39">
            <v>1192.8225424933137</v>
          </cell>
          <cell r="Q39">
            <v>669.44030768450614</v>
          </cell>
        </row>
        <row r="40">
          <cell r="B40">
            <v>158.02457219406875</v>
          </cell>
          <cell r="C40">
            <v>160.84137705347172</v>
          </cell>
          <cell r="D40">
            <v>557.54444692892037</v>
          </cell>
          <cell r="E40">
            <v>420.69155494542724</v>
          </cell>
          <cell r="F40">
            <v>504.68683363555277</v>
          </cell>
          <cell r="G40">
            <v>463.63529193701208</v>
          </cell>
          <cell r="H40">
            <v>501.83911952274502</v>
          </cell>
          <cell r="I40">
            <v>252.57050993883786</v>
          </cell>
          <cell r="J40">
            <v>392.29170653302697</v>
          </cell>
          <cell r="K40">
            <v>695.08593242053473</v>
          </cell>
          <cell r="L40">
            <v>480.88689425125722</v>
          </cell>
          <cell r="M40">
            <v>662.85937451247946</v>
          </cell>
          <cell r="N40">
            <v>424.86413502170336</v>
          </cell>
          <cell r="O40">
            <v>1084.8393281250003</v>
          </cell>
          <cell r="P40">
            <v>1222.1863241714022</v>
          </cell>
          <cell r="Q40">
            <v>722.99553229926664</v>
          </cell>
        </row>
        <row r="41">
          <cell r="B41">
            <v>167.47091191649747</v>
          </cell>
          <cell r="C41">
            <v>171.4417890268148</v>
          </cell>
          <cell r="D41">
            <v>595.78880712104922</v>
          </cell>
          <cell r="E41">
            <v>447.9494056420894</v>
          </cell>
          <cell r="F41">
            <v>538.71053503530413</v>
          </cell>
          <cell r="G41">
            <v>496.81205671460435</v>
          </cell>
          <cell r="H41">
            <v>535.64313317708309</v>
          </cell>
          <cell r="I41">
            <v>272.49681234793911</v>
          </cell>
          <cell r="J41">
            <v>421.63767342604342</v>
          </cell>
          <cell r="K41">
            <v>734.5772590806007</v>
          </cell>
          <cell r="L41">
            <v>510.05123223791293</v>
          </cell>
          <cell r="M41">
            <v>715.88812447347789</v>
          </cell>
          <cell r="N41">
            <v>458.85326582343964</v>
          </cell>
          <cell r="O41">
            <v>1139.0812945312503</v>
          </cell>
          <cell r="P41">
            <v>1269.6575120519876</v>
          </cell>
          <cell r="Q41">
            <v>780.83517488320797</v>
          </cell>
        </row>
        <row r="42">
          <cell r="B42">
            <v>171.9799126399555</v>
          </cell>
          <cell r="C42">
            <v>177.00879110069997</v>
          </cell>
          <cell r="D42">
            <v>649.91317807591884</v>
          </cell>
          <cell r="E42">
            <v>508.20695225452721</v>
          </cell>
          <cell r="F42">
            <v>559.75550553255118</v>
          </cell>
          <cell r="G42">
            <v>539.50145291767944</v>
          </cell>
          <cell r="H42">
            <v>580.76225037306472</v>
          </cell>
          <cell r="I42">
            <v>279.50856043011174</v>
          </cell>
          <cell r="J42">
            <v>461.18758024359624</v>
          </cell>
          <cell r="K42">
            <v>767.37352315887597</v>
          </cell>
          <cell r="L42">
            <v>528.79855277477702</v>
          </cell>
          <cell r="M42">
            <v>773.15917443135618</v>
          </cell>
          <cell r="N42">
            <v>495.56152708931484</v>
          </cell>
          <cell r="O42">
            <v>1196.0353592578128</v>
          </cell>
          <cell r="P42">
            <v>1411.1545348971117</v>
          </cell>
          <cell r="Q42">
            <v>843.30198887386462</v>
          </cell>
        </row>
        <row r="43">
          <cell r="B43">
            <v>182.34381327645119</v>
          </cell>
          <cell r="C43">
            <v>188.62195853487526</v>
          </cell>
          <cell r="D43">
            <v>710.8162948195104</v>
          </cell>
          <cell r="E43">
            <v>551.06317711162421</v>
          </cell>
          <cell r="F43">
            <v>605.82599426144111</v>
          </cell>
          <cell r="G43">
            <v>576.19787031736212</v>
          </cell>
          <cell r="H43">
            <v>620.36359740306079</v>
          </cell>
          <cell r="I43">
            <v>302.2339149607044</v>
          </cell>
          <cell r="J43">
            <v>494.13048200642868</v>
          </cell>
          <cell r="K43">
            <v>820.92636970976241</v>
          </cell>
          <cell r="L43">
            <v>565.55474140189733</v>
          </cell>
          <cell r="M43">
            <v>835.01190838586467</v>
          </cell>
          <cell r="N43">
            <v>535.20644925646002</v>
          </cell>
          <cell r="O43">
            <v>1255.8371272207035</v>
          </cell>
          <cell r="P43">
            <v>1522.1572057678034</v>
          </cell>
          <cell r="Q43">
            <v>910.76614798377386</v>
          </cell>
        </row>
        <row r="44">
          <cell r="B44">
            <v>195.10788020580279</v>
          </cell>
          <cell r="C44">
            <v>201.82549563231655</v>
          </cell>
          <cell r="D44">
            <v>774.78976135326639</v>
          </cell>
          <cell r="E44">
            <v>595.14823128055423</v>
          </cell>
          <cell r="F44">
            <v>654.29207380235641</v>
          </cell>
          <cell r="G44">
            <v>618.01617936502726</v>
          </cell>
          <cell r="H44">
            <v>665.30668253335512</v>
          </cell>
          <cell r="I44">
            <v>324.33444572849584</v>
          </cell>
          <cell r="J44">
            <v>531.91120757344356</v>
          </cell>
          <cell r="K44">
            <v>876.18743171633173</v>
          </cell>
          <cell r="L44">
            <v>602.74796644588002</v>
          </cell>
          <cell r="M44">
            <v>901.81286105673394</v>
          </cell>
          <cell r="N44">
            <v>578.02296519697688</v>
          </cell>
          <cell r="O44">
            <v>1318.6289835817386</v>
          </cell>
          <cell r="P44">
            <v>1729.5679079377915</v>
          </cell>
          <cell r="Q44">
            <v>983.62743982247582</v>
          </cell>
        </row>
        <row r="45">
          <cell r="B45">
            <v>208.76543182020899</v>
          </cell>
          <cell r="C45">
            <v>215.95328032657872</v>
          </cell>
          <cell r="D45">
            <v>844.52083987506046</v>
          </cell>
          <cell r="E45">
            <v>642.76008978299865</v>
          </cell>
          <cell r="F45">
            <v>706.63543970654496</v>
          </cell>
          <cell r="G45">
            <v>652.08771313124305</v>
          </cell>
          <cell r="H45">
            <v>702.03160956110105</v>
          </cell>
          <cell r="I45">
            <v>344.53938309695542</v>
          </cell>
          <cell r="J45">
            <v>562.55424069925266</v>
          </cell>
          <cell r="K45">
            <v>924.550524360895</v>
          </cell>
          <cell r="L45">
            <v>635.76881517304491</v>
          </cell>
          <cell r="M45">
            <v>973.9578899412727</v>
          </cell>
          <cell r="N45">
            <v>624.26480241273509</v>
          </cell>
          <cell r="O45">
            <v>1384.5604327608255</v>
          </cell>
          <cell r="P45">
            <v>1924.645869655682</v>
          </cell>
          <cell r="Q45">
            <v>1062.317635008274</v>
          </cell>
        </row>
        <row r="46">
          <cell r="B46">
            <v>223.37901204762363</v>
          </cell>
          <cell r="C46">
            <v>231.07000994943925</v>
          </cell>
          <cell r="D46">
            <v>920.52771546381598</v>
          </cell>
          <cell r="E46">
            <v>694.18089696563857</v>
          </cell>
          <cell r="F46">
            <v>763.16627488306858</v>
          </cell>
          <cell r="G46">
            <v>702.3643573321624</v>
          </cell>
          <cell r="H46">
            <v>756.27410926741936</v>
          </cell>
          <cell r="I46">
            <v>375.38627417589777</v>
          </cell>
          <cell r="J46">
            <v>607.7065264655763</v>
          </cell>
          <cell r="K46">
            <v>997.48359118418239</v>
          </cell>
          <cell r="L46">
            <v>685.77082108382251</v>
          </cell>
          <cell r="M46">
            <v>1051.8745211365747</v>
          </cell>
          <cell r="N46">
            <v>674.20598660575399</v>
          </cell>
          <cell r="O46">
            <v>1453.7884543988669</v>
          </cell>
          <cell r="P46">
            <v>2137.5135838987067</v>
          </cell>
          <cell r="Q46">
            <v>1147.3030458089361</v>
          </cell>
        </row>
        <row r="47">
          <cell r="B47">
            <v>239.01554289095731</v>
          </cell>
          <cell r="C47">
            <v>247.24491064590001</v>
          </cell>
          <cell r="D47">
            <v>1003.3752098555595</v>
          </cell>
          <cell r="E47">
            <v>749.71536872288971</v>
          </cell>
          <cell r="F47">
            <v>824.21957687371412</v>
          </cell>
          <cell r="G47">
            <v>761.71480288095097</v>
          </cell>
          <cell r="H47">
            <v>820.31198197575361</v>
          </cell>
          <cell r="I47">
            <v>411.91946887358813</v>
          </cell>
          <cell r="J47">
            <v>661.00025692001213</v>
          </cell>
          <cell r="K47">
            <v>1083.7603741081448</v>
          </cell>
          <cell r="L47">
            <v>744.94432765992815</v>
          </cell>
          <cell r="M47">
            <v>1136.0244828275008</v>
          </cell>
          <cell r="N47">
            <v>728.14246553421435</v>
          </cell>
          <cell r="O47">
            <v>1526.4778771188103</v>
          </cell>
          <cell r="P47">
            <v>2374.4181858190454</v>
          </cell>
          <cell r="Q47">
            <v>1239.087289473651</v>
          </cell>
        </row>
        <row r="48">
          <cell r="B48">
            <v>255.74663089332432</v>
          </cell>
          <cell r="C48">
            <v>264.55205439111302</v>
          </cell>
          <cell r="D48">
            <v>1093.67897874256</v>
          </cell>
          <cell r="E48">
            <v>809.69259822072092</v>
          </cell>
          <cell r="F48">
            <v>890.1571430236113</v>
          </cell>
          <cell r="G48">
            <v>843.59624099268751</v>
          </cell>
          <cell r="H48">
            <v>908.70540117966186</v>
          </cell>
          <cell r="I48">
            <v>463.24382385073648</v>
          </cell>
          <cell r="J48">
            <v>734.46743858943239</v>
          </cell>
          <cell r="K48">
            <v>1204.1907215542303</v>
          </cell>
          <cell r="L48">
            <v>827.72160507297394</v>
          </cell>
          <cell r="M48">
            <v>1226.9064414537011</v>
          </cell>
          <cell r="N48">
            <v>786.39386277695155</v>
          </cell>
          <cell r="O48">
            <v>1602.8017709747508</v>
          </cell>
          <cell r="P48">
            <v>2631.0074019844715</v>
          </cell>
          <cell r="Q48">
            <v>1338.2142726315433</v>
          </cell>
        </row>
        <row r="49">
          <cell r="B49">
            <v>190.98742589386211</v>
          </cell>
          <cell r="C49">
            <v>255.40043873346286</v>
          </cell>
          <cell r="D49">
            <v>911.76129719177789</v>
          </cell>
          <cell r="E49">
            <v>663.57374360219762</v>
          </cell>
          <cell r="F49">
            <v>715.36762599347423</v>
          </cell>
          <cell r="G49">
            <v>794.58932247453185</v>
          </cell>
          <cell r="H49">
            <v>702.3455618985729</v>
          </cell>
          <cell r="I49">
            <v>427.50252200366924</v>
          </cell>
          <cell r="J49">
            <v>420.65078475133947</v>
          </cell>
          <cell r="K49">
            <v>766.45645876175331</v>
          </cell>
          <cell r="L49">
            <v>559.59090883750446</v>
          </cell>
          <cell r="M49">
            <v>1325.0589567699972</v>
          </cell>
          <cell r="N49">
            <v>849.30537179910777</v>
          </cell>
          <cell r="O49">
            <v>1682.9418595234883</v>
          </cell>
          <cell r="P49">
            <v>1287.6914638673634</v>
          </cell>
          <cell r="Q49">
            <v>1445.2714144420668</v>
          </cell>
        </row>
        <row r="50">
          <cell r="B50">
            <v>199.43254265122485</v>
          </cell>
          <cell r="C50">
            <v>262.00448161667828</v>
          </cell>
          <cell r="D50">
            <v>954.36050084884869</v>
          </cell>
          <cell r="E50">
            <v>695.35688006110206</v>
          </cell>
          <cell r="F50">
            <v>743.37466253554248</v>
          </cell>
          <cell r="G50">
            <v>834.27570113704053</v>
          </cell>
          <cell r="H50">
            <v>735.52208067221227</v>
          </cell>
          <cell r="I50">
            <v>442.20678833046549</v>
          </cell>
          <cell r="J50">
            <v>435.55917267896905</v>
          </cell>
          <cell r="K50">
            <v>792.61936733384607</v>
          </cell>
          <cell r="L50">
            <v>579.23843786315456</v>
          </cell>
          <cell r="M50">
            <v>1431.0636733115971</v>
          </cell>
          <cell r="N50">
            <v>917.24980154303648</v>
          </cell>
          <cell r="O50">
            <v>1767.0889524996628</v>
          </cell>
          <cell r="P50">
            <v>1343.5808561397582</v>
          </cell>
          <cell r="Q50">
            <v>1560.8931275974321</v>
          </cell>
        </row>
        <row r="51">
          <cell r="B51">
            <v>207.43521121525743</v>
          </cell>
          <cell r="C51">
            <v>268.32343794729383</v>
          </cell>
          <cell r="D51">
            <v>996.79204185217736</v>
          </cell>
          <cell r="E51">
            <v>726.06451128093545</v>
          </cell>
          <cell r="F51">
            <v>772.30677863331755</v>
          </cell>
          <cell r="G51">
            <v>872.59571918654331</v>
          </cell>
          <cell r="H51">
            <v>767.64494262545725</v>
          </cell>
          <cell r="I51">
            <v>457.17340014148471</v>
          </cell>
          <cell r="J51">
            <v>450.6972656407836</v>
          </cell>
          <cell r="K51">
            <v>819.78784946123119</v>
          </cell>
          <cell r="L51">
            <v>599.83249813414068</v>
          </cell>
          <cell r="M51">
            <v>1545.548767176525</v>
          </cell>
          <cell r="N51">
            <v>990.62978566647951</v>
          </cell>
          <cell r="O51">
            <v>1855.4434001246461</v>
          </cell>
          <cell r="P51">
            <v>1398.689467573</v>
          </cell>
          <cell r="Q51">
            <v>1685.7645778052267</v>
          </cell>
        </row>
        <row r="53">
          <cell r="B53">
            <v>7.5668071704345197E-2</v>
          </cell>
          <cell r="C53">
            <v>5.7058259099926012E-2</v>
          </cell>
          <cell r="D53">
            <v>7.364075595777031E-2</v>
          </cell>
          <cell r="E53">
            <v>6.2475511309166842E-2</v>
          </cell>
          <cell r="F53">
            <v>6.2860763117763119E-2</v>
          </cell>
          <cell r="G53">
            <v>5.6679953311567166E-2</v>
          </cell>
          <cell r="H53">
            <v>6.0760920445374289E-2</v>
          </cell>
          <cell r="I53">
            <v>3.8089223414173867E-2</v>
          </cell>
          <cell r="J53">
            <v>7.5168153022276751E-2</v>
          </cell>
          <cell r="K53">
            <v>5.6146386924957881E-2</v>
          </cell>
          <cell r="L53">
            <v>5.2770624909624253E-2</v>
          </cell>
          <cell r="M53">
            <v>6.2574774141836986E-2</v>
          </cell>
          <cell r="N53">
            <v>6.2380666880878399E-2</v>
          </cell>
          <cell r="O53">
            <v>4.4407563398856098E-2</v>
          </cell>
          <cell r="P53">
            <v>0.10139429970927538</v>
          </cell>
          <cell r="Q53">
            <v>5.8792060564863746E-2</v>
          </cell>
        </row>
      </sheetData>
      <sheetData sheetId="3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xecutive Summary -Thermal"/>
      <sheetName val="MPEB Performance"/>
      <sheetName val="Stationwise Thermal &amp; Hydel Gen"/>
      <sheetName val="Fuel Oil &amp; Aux. Cons."/>
      <sheetName val="TWELVE"/>
      <sheetName val="UGEN"/>
      <sheetName val="Yearly Thermal"/>
      <sheetName val="Yearly Hydel"/>
      <sheetName val="GPUF9196"/>
      <sheetName val="MPSEB90-01MONTHLY GENPLF"/>
      <sheetName val="UNITWISE GEN &amp; FACTORS (S)"/>
      <sheetName val="GENPLF"/>
      <sheetName val="TPI"/>
      <sheetName val="TPI98-99"/>
      <sheetName val="TPI99-00"/>
      <sheetName val="TPI00-01"/>
      <sheetName val="TARGET9197"/>
      <sheetName val="TARGET 97-98"/>
      <sheetName val="TARGET 98-99"/>
      <sheetName val="TARGET 99-00"/>
      <sheetName val="TARGET 00-01"/>
      <sheetName val="Executive Summary _Thermal"/>
      <sheetName val="Stationwise Thermal _ Hydel Gen"/>
      <sheetName val="C.S.GENERATION"/>
      <sheetName val="BREAKUP OF OIL"/>
      <sheetName val="data"/>
      <sheetName val="R.Hrs. Since Comm"/>
      <sheetName val="Salient1"/>
      <sheetName val="Sept "/>
      <sheetName val="04REL"/>
      <sheetName val="DLC"/>
      <sheetName val="agl-pump-sets"/>
      <sheetName val="EG"/>
      <sheetName val="pump-sets(AI)"/>
      <sheetName val="installes-capacity"/>
      <sheetName val="per-capita"/>
      <sheetName val="towns&amp;villages"/>
      <sheetName val="A"/>
      <sheetName val="A 3.7"/>
      <sheetName val="Cover"/>
      <sheetName val="Vol IV_b"/>
      <sheetName val="Executive_Summary__Thermal"/>
      <sheetName val="Stationwise_Thermal___Hydel_Gen"/>
      <sheetName val="Executive_Summary_-Thermal"/>
      <sheetName val="MPEB_Performance"/>
      <sheetName val="Stationwise_Thermal_&amp;_Hydel_Gen"/>
      <sheetName val="Fuel_Oil_&amp;_Aux__Cons_"/>
      <sheetName val="Yearly_Thermal"/>
      <sheetName val="Yearly_Hydel"/>
      <sheetName val="MPSEB90-01MONTHLY_GENPLF"/>
      <sheetName val="UNITWISE_GEN_&amp;_FACTORS_(S)"/>
      <sheetName val="TARGET_97-98"/>
      <sheetName val="TARGET_98-99"/>
      <sheetName val="TARGET_99-00"/>
      <sheetName val="TARGET_00-01"/>
      <sheetName val="all"/>
      <sheetName val="Demand"/>
      <sheetName val="STN WISE EMR"/>
      <sheetName val="R_Abstract"/>
      <sheetName val="SUMMERY"/>
      <sheetName val="Executive_Summary_-Thermal1"/>
      <sheetName val="MPEB_Performance1"/>
      <sheetName val="Stationwise_Thermal_&amp;_Hydel_Ge1"/>
      <sheetName val="Fuel_Oil_&amp;_Aux__Cons_1"/>
      <sheetName val="Yearly_Thermal1"/>
      <sheetName val="Yearly_Hydel1"/>
      <sheetName val="MPSEB90-01MONTHLY_GENPLF1"/>
      <sheetName val="UNITWISE_GEN_&amp;_FACTORS_(S)1"/>
      <sheetName val="TARGET_97-981"/>
      <sheetName val="TARGET_98-991"/>
      <sheetName val="TARGET_99-001"/>
      <sheetName val="TARGET_00-011"/>
      <sheetName val="Executive_Summary__Thermal1"/>
      <sheetName val="Stationwise_Thermal___Hydel_Ge1"/>
      <sheetName val="C_S_GENERATION"/>
      <sheetName val="BREAKUP_OF_OIL"/>
      <sheetName val="R_Hrs__Since_Comm"/>
      <sheetName val="Sept_"/>
      <sheetName val="A_3_7"/>
      <sheetName val="Vol_IV_b"/>
      <sheetName val="STN_WISE_EMR"/>
      <sheetName val="RevenueInput"/>
      <sheetName val="cover1"/>
      <sheetName val="2004"/>
      <sheetName val="Newabstract"/>
      <sheetName val="Coalmine"/>
      <sheetName val="Sheet1"/>
      <sheetName val="Dom"/>
      <sheetName val="Inputs"/>
      <sheetName val="C_S_GENERATION1"/>
      <sheetName val="BREAKUP_OF_OIL1"/>
      <sheetName val="R_Hrs__Since_Comm1"/>
      <sheetName val="Sept_1"/>
      <sheetName val="Executive_Summary_-Thermal2"/>
      <sheetName val="MPEB_Performance2"/>
      <sheetName val="Stationwise_Thermal_&amp;_Hydel_Ge2"/>
      <sheetName val="Fuel_Oil_&amp;_Aux__Cons_2"/>
      <sheetName val="Yearly_Thermal2"/>
      <sheetName val="Yearly_Hydel2"/>
      <sheetName val="MPSEB90-01MONTHLY_GENPLF2"/>
      <sheetName val="UNITWISE_GEN_&amp;_FACTORS_(S)2"/>
      <sheetName val="TARGET_97-982"/>
      <sheetName val="TARGET_98-992"/>
      <sheetName val="TARGET_99-002"/>
      <sheetName val="TARGET_00-012"/>
      <sheetName val="Executive_Summary__Thermal2"/>
      <sheetName val="Stationwise_Thermal___Hydel_Ge2"/>
      <sheetName val="C_S_GENERATION2"/>
      <sheetName val="BREAKUP_OF_OIL2"/>
      <sheetName val="R_Hrs__Since_Comm2"/>
      <sheetName val="Sept_2"/>
      <sheetName val="Sheet2"/>
      <sheetName val="Sheet3"/>
      <sheetName val="New GLs"/>
      <sheetName val="MO EY"/>
      <sheetName val="MO CY"/>
      <sheetName val="7Rev3"/>
      <sheetName val="Manchal"/>
    </sheetNames>
    <sheetDataSet>
      <sheetData sheetId="0" refreshError="1">
        <row r="3">
          <cell r="A3" t="str">
            <v>STATION NAME</v>
          </cell>
        </row>
        <row r="4">
          <cell r="A4" t="str">
            <v/>
          </cell>
          <cell r="B4" t="str">
            <v>P A R T I C U L A R S</v>
          </cell>
          <cell r="C4" t="str">
            <v>MW</v>
          </cell>
          <cell r="D4" t="str">
            <v>91-92</v>
          </cell>
          <cell r="E4" t="str">
            <v>92-93</v>
          </cell>
          <cell r="F4" t="str">
            <v>93-94</v>
          </cell>
          <cell r="G4" t="str">
            <v>94-95</v>
          </cell>
          <cell r="H4" t="str">
            <v xml:space="preserve">95-96 </v>
          </cell>
        </row>
        <row r="5">
          <cell r="A5">
            <v>1</v>
          </cell>
          <cell r="B5" t="str">
            <v>Thermal  Generation (Including 100 % Satpura )</v>
          </cell>
          <cell r="C5" t="str">
            <v>MU</v>
          </cell>
          <cell r="D5">
            <v>11579.92</v>
          </cell>
          <cell r="E5">
            <v>12363.2</v>
          </cell>
          <cell r="F5">
            <v>13331.49</v>
          </cell>
          <cell r="G5">
            <v>14781.19868</v>
          </cell>
          <cell r="H5">
            <v>16071.35</v>
          </cell>
        </row>
        <row r="6">
          <cell r="A6">
            <v>2</v>
          </cell>
          <cell r="B6" t="str">
            <v xml:space="preserve">Plan Target    </v>
          </cell>
          <cell r="C6" t="str">
            <v>MU</v>
          </cell>
          <cell r="D6">
            <v>13440</v>
          </cell>
          <cell r="E6">
            <v>13240</v>
          </cell>
          <cell r="F6">
            <v>14935</v>
          </cell>
          <cell r="G6">
            <v>14850</v>
          </cell>
          <cell r="H6">
            <v>16620</v>
          </cell>
        </row>
        <row r="7">
          <cell r="A7">
            <v>3</v>
          </cell>
          <cell r="B7" t="str">
            <v>ACHIEVEMENT Percentage of ( 2 )</v>
          </cell>
          <cell r="C7" t="str">
            <v>%</v>
          </cell>
          <cell r="D7">
            <v>86.160119047619048</v>
          </cell>
          <cell r="E7">
            <v>93.377643504531719</v>
          </cell>
          <cell r="F7">
            <v>89.26340810177436</v>
          </cell>
          <cell r="G7">
            <v>99.53669144781145</v>
          </cell>
          <cell r="H7">
            <v>96.698856799037301</v>
          </cell>
        </row>
        <row r="8">
          <cell r="A8">
            <v>4</v>
          </cell>
          <cell r="B8" t="str">
            <v>Plant    Utilisation    Factor            **</v>
          </cell>
          <cell r="C8" t="str">
            <v>%</v>
          </cell>
          <cell r="D8">
            <v>49.14</v>
          </cell>
          <cell r="E8">
            <v>52.6</v>
          </cell>
          <cell r="F8">
            <v>56.03</v>
          </cell>
          <cell r="G8">
            <v>58.1673864745838</v>
          </cell>
          <cell r="H8">
            <v>59.2</v>
          </cell>
        </row>
        <row r="9">
          <cell r="A9">
            <v>5</v>
          </cell>
          <cell r="B9" t="str">
            <v>Plant    Availibility   Factor              **</v>
          </cell>
          <cell r="C9" t="str">
            <v>%</v>
          </cell>
          <cell r="D9">
            <v>66.92</v>
          </cell>
          <cell r="E9">
            <v>71.400000000000006</v>
          </cell>
          <cell r="F9">
            <v>72.040000000000006</v>
          </cell>
          <cell r="G9">
            <v>75.44</v>
          </cell>
          <cell r="H9">
            <v>75.3</v>
          </cell>
        </row>
        <row r="10">
          <cell r="A10">
            <v>6</v>
          </cell>
          <cell r="B10" t="str">
            <v>Partial  Unavailability Factor         **</v>
          </cell>
          <cell r="C10" t="str">
            <v>%</v>
          </cell>
          <cell r="D10">
            <v>17.78</v>
          </cell>
          <cell r="E10">
            <v>18.8</v>
          </cell>
          <cell r="F10">
            <v>16</v>
          </cell>
          <cell r="G10">
            <v>17.272613525416201</v>
          </cell>
          <cell r="H10">
            <v>16.16</v>
          </cell>
        </row>
        <row r="11">
          <cell r="A11" t="str">
            <v>a</v>
          </cell>
          <cell r="B11" t="str">
            <v>Main Boiler</v>
          </cell>
          <cell r="C11" t="str">
            <v>%</v>
          </cell>
          <cell r="D11">
            <v>0</v>
          </cell>
          <cell r="E11">
            <v>0.38</v>
          </cell>
          <cell r="F11">
            <v>0.24</v>
          </cell>
          <cell r="G11">
            <v>0.25</v>
          </cell>
          <cell r="H11">
            <v>2.4</v>
          </cell>
        </row>
        <row r="12">
          <cell r="A12" t="str">
            <v>b</v>
          </cell>
          <cell r="B12" t="str">
            <v>Boiler Auxiliaries(Mainly Mills)</v>
          </cell>
          <cell r="C12" t="str">
            <v>%</v>
          </cell>
          <cell r="D12">
            <v>2.1352047355439101</v>
          </cell>
          <cell r="E12">
            <v>0.82</v>
          </cell>
          <cell r="F12">
            <v>1.03</v>
          </cell>
          <cell r="G12">
            <v>0.57999999999999996</v>
          </cell>
          <cell r="H12">
            <v>5.0999999999999996</v>
          </cell>
        </row>
        <row r="13">
          <cell r="A13" t="str">
            <v>c</v>
          </cell>
          <cell r="B13" t="str">
            <v>Turbine</v>
          </cell>
          <cell r="C13" t="str">
            <v>%</v>
          </cell>
          <cell r="D13">
            <v>0.30946718340726254</v>
          </cell>
          <cell r="E13">
            <v>1.1200000000000001</v>
          </cell>
          <cell r="F13">
            <v>1.37</v>
          </cell>
          <cell r="G13">
            <v>0.28000000000000003</v>
          </cell>
          <cell r="H13">
            <v>0.8</v>
          </cell>
        </row>
        <row r="14">
          <cell r="A14" t="str">
            <v>d</v>
          </cell>
          <cell r="B14" t="str">
            <v>Turbine Auxiliaries</v>
          </cell>
          <cell r="C14" t="str">
            <v>%</v>
          </cell>
          <cell r="D14">
            <v>1.1834191455446403</v>
          </cell>
          <cell r="E14">
            <v>0.81</v>
          </cell>
          <cell r="F14">
            <v>0.54</v>
          </cell>
          <cell r="G14">
            <v>0.21</v>
          </cell>
          <cell r="H14">
            <v>0.6</v>
          </cell>
        </row>
        <row r="15">
          <cell r="A15" t="str">
            <v>e</v>
          </cell>
          <cell r="B15" t="str">
            <v>Generator</v>
          </cell>
          <cell r="C15" t="str">
            <v>%</v>
          </cell>
          <cell r="D15">
            <v>0.23316136939653051</v>
          </cell>
          <cell r="E15">
            <v>0.36</v>
          </cell>
          <cell r="F15">
            <v>0.69</v>
          </cell>
          <cell r="G15">
            <v>0.93</v>
          </cell>
          <cell r="H15">
            <v>0.3</v>
          </cell>
        </row>
        <row r="16">
          <cell r="A16" t="str">
            <v>f</v>
          </cell>
          <cell r="B16" t="str">
            <v>Electrical</v>
          </cell>
          <cell r="C16" t="str">
            <v>%</v>
          </cell>
          <cell r="D16">
            <v>0.46916617012716505</v>
          </cell>
          <cell r="E16">
            <v>0.28000000000000003</v>
          </cell>
          <cell r="F16">
            <v>0.28999999999999998</v>
          </cell>
          <cell r="G16">
            <v>1.78</v>
          </cell>
          <cell r="H16">
            <v>0.8</v>
          </cell>
        </row>
        <row r="17">
          <cell r="A17" t="str">
            <v>g</v>
          </cell>
          <cell r="B17" t="str">
            <v>Coal related (Quality ,Quantity ,Handling ,wet coal)</v>
          </cell>
          <cell r="C17" t="str">
            <v>%</v>
          </cell>
          <cell r="D17">
            <v>3.0365300291812445</v>
          </cell>
          <cell r="E17">
            <v>0.33</v>
          </cell>
          <cell r="F17">
            <v>0.12</v>
          </cell>
          <cell r="G17">
            <v>0.47</v>
          </cell>
          <cell r="H17">
            <v>5.8</v>
          </cell>
        </row>
        <row r="18">
          <cell r="A18" t="str">
            <v>h</v>
          </cell>
          <cell r="B18" t="str">
            <v>Others</v>
          </cell>
          <cell r="C18" t="str">
            <v>%</v>
          </cell>
          <cell r="D18">
            <v>2.2070544258220908</v>
          </cell>
          <cell r="E18">
            <v>3.85</v>
          </cell>
          <cell r="F18">
            <v>1.23</v>
          </cell>
          <cell r="G18">
            <v>1</v>
          </cell>
          <cell r="H18">
            <v>0.5</v>
          </cell>
        </row>
        <row r="19">
          <cell r="A19">
            <v>7</v>
          </cell>
          <cell r="B19" t="str">
            <v xml:space="preserve">Planned  Outage         Rate          </v>
          </cell>
          <cell r="C19" t="str">
            <v>MU</v>
          </cell>
          <cell r="D19">
            <v>3672.14</v>
          </cell>
          <cell r="E19">
            <v>3192.88</v>
          </cell>
          <cell r="F19">
            <v>3765.67</v>
          </cell>
          <cell r="G19">
            <v>2144.02</v>
          </cell>
          <cell r="H19">
            <v>3421.66</v>
          </cell>
        </row>
        <row r="20">
          <cell r="A20" t="str">
            <v>a</v>
          </cell>
          <cell r="B20">
            <v>0</v>
          </cell>
          <cell r="C20" t="str">
            <v>No</v>
          </cell>
          <cell r="D20">
            <v>18</v>
          </cell>
          <cell r="E20">
            <v>23</v>
          </cell>
          <cell r="F20">
            <v>20</v>
          </cell>
          <cell r="G20">
            <v>24</v>
          </cell>
          <cell r="H20">
            <v>23</v>
          </cell>
        </row>
        <row r="21">
          <cell r="A21" t="str">
            <v>b</v>
          </cell>
          <cell r="B21" t="str">
            <v xml:space="preserve">                                                       **</v>
          </cell>
          <cell r="C21" t="str">
            <v>%</v>
          </cell>
          <cell r="D21">
            <v>16</v>
          </cell>
          <cell r="E21">
            <v>13.59</v>
          </cell>
          <cell r="F21">
            <v>16.079999999999998</v>
          </cell>
          <cell r="G21">
            <v>12.209376208374712</v>
          </cell>
          <cell r="H21">
            <v>12.6</v>
          </cell>
        </row>
        <row r="22">
          <cell r="A22">
            <v>8</v>
          </cell>
          <cell r="B22" t="str">
            <v xml:space="preserve">Forced   Outage   </v>
          </cell>
          <cell r="C22" t="str">
            <v>MU</v>
          </cell>
          <cell r="D22">
            <v>4054.2</v>
          </cell>
          <cell r="E22">
            <v>3528.19</v>
          </cell>
          <cell r="F22">
            <v>2780.85</v>
          </cell>
          <cell r="G22">
            <v>3161.67</v>
          </cell>
          <cell r="H22">
            <v>3281.99</v>
          </cell>
        </row>
        <row r="23">
          <cell r="A23" t="str">
            <v>a</v>
          </cell>
          <cell r="B23" t="str">
            <v>90-91</v>
          </cell>
          <cell r="C23" t="str">
            <v>No</v>
          </cell>
          <cell r="D23">
            <v>838</v>
          </cell>
          <cell r="E23">
            <v>793</v>
          </cell>
          <cell r="F23">
            <v>756</v>
          </cell>
          <cell r="G23">
            <v>935</v>
          </cell>
          <cell r="H23">
            <v>1031</v>
          </cell>
        </row>
        <row r="24">
          <cell r="A24" t="str">
            <v>b</v>
          </cell>
          <cell r="B24" t="str">
            <v xml:space="preserve">                                                      **</v>
          </cell>
          <cell r="C24" t="str">
            <v>%</v>
          </cell>
          <cell r="D24">
            <v>17.079999999999998</v>
          </cell>
          <cell r="E24">
            <v>15.01</v>
          </cell>
          <cell r="F24">
            <v>11.88</v>
          </cell>
          <cell r="G24">
            <v>12.35</v>
          </cell>
          <cell r="H24">
            <v>12.08</v>
          </cell>
        </row>
        <row r="25">
          <cell r="A25" t="str">
            <v>c</v>
          </cell>
          <cell r="B25" t="str">
            <v>Boiler Tube Leakages</v>
          </cell>
          <cell r="C25" t="str">
            <v>MU</v>
          </cell>
          <cell r="D25">
            <v>1507</v>
          </cell>
          <cell r="E25">
            <v>1373.19</v>
          </cell>
          <cell r="F25">
            <v>1286</v>
          </cell>
          <cell r="G25">
            <v>1722</v>
          </cell>
          <cell r="H25">
            <v>2009.66</v>
          </cell>
        </row>
        <row r="26">
          <cell r="A26" t="str">
            <v>d</v>
          </cell>
          <cell r="B26" t="str">
            <v>93-94</v>
          </cell>
          <cell r="C26" t="str">
            <v>No</v>
          </cell>
          <cell r="D26">
            <v>167</v>
          </cell>
          <cell r="E26">
            <v>188</v>
          </cell>
          <cell r="F26">
            <v>192</v>
          </cell>
          <cell r="G26">
            <v>240</v>
          </cell>
          <cell r="H26">
            <v>273</v>
          </cell>
        </row>
        <row r="27">
          <cell r="A27" t="str">
            <v>e</v>
          </cell>
          <cell r="B27" t="str">
            <v>94-95</v>
          </cell>
          <cell r="C27" t="str">
            <v>%</v>
          </cell>
          <cell r="D27">
            <v>6.3955985380519014</v>
          </cell>
          <cell r="E27">
            <v>5.829559290259148</v>
          </cell>
          <cell r="F27">
            <v>5.4781122578512509</v>
          </cell>
          <cell r="G27">
            <v>6.4055165111673595</v>
          </cell>
          <cell r="H27">
            <v>7.398106058932755</v>
          </cell>
        </row>
        <row r="28">
          <cell r="A28">
            <v>9</v>
          </cell>
          <cell r="B28" t="str">
            <v>Total          Coal           Consumption</v>
          </cell>
          <cell r="C28" t="str">
            <v>1000MT</v>
          </cell>
          <cell r="D28">
            <v>9628</v>
          </cell>
          <cell r="E28">
            <v>10365</v>
          </cell>
          <cell r="F28">
            <v>10889.111999999999</v>
          </cell>
          <cell r="G28">
            <v>12127.994971999999</v>
          </cell>
          <cell r="H28">
            <v>13030.226000000001</v>
          </cell>
        </row>
        <row r="29">
          <cell r="A29">
            <v>10</v>
          </cell>
          <cell r="B29" t="str">
            <v xml:space="preserve">COST OF  Coal consumed @ Rs 800 /MT </v>
          </cell>
          <cell r="C29" t="str">
            <v>Cr Rs.</v>
          </cell>
          <cell r="D29">
            <v>770.24</v>
          </cell>
          <cell r="E29">
            <v>829.2</v>
          </cell>
          <cell r="F29">
            <v>871.12896000000001</v>
          </cell>
          <cell r="G29">
            <v>970.23959775999992</v>
          </cell>
          <cell r="H29">
            <v>1042.4180799999999</v>
          </cell>
        </row>
        <row r="30">
          <cell r="A30">
            <v>11</v>
          </cell>
          <cell r="B30" t="str">
            <v>Specific    Coal           Consumption</v>
          </cell>
          <cell r="C30" t="str">
            <v>Kg/Kwh</v>
          </cell>
          <cell r="D30">
            <v>0.83</v>
          </cell>
          <cell r="E30">
            <v>0.8</v>
          </cell>
          <cell r="F30">
            <v>0.81679632209152919</v>
          </cell>
          <cell r="G30">
            <v>0.82050145151015585</v>
          </cell>
          <cell r="H30">
            <v>0.81</v>
          </cell>
        </row>
        <row r="31">
          <cell r="A31">
            <v>12</v>
          </cell>
          <cell r="B31" t="str">
            <v>Total          Fuel Oil     Consumption</v>
          </cell>
          <cell r="C31" t="str">
            <v>1000KL</v>
          </cell>
          <cell r="D31">
            <v>147</v>
          </cell>
          <cell r="E31">
            <v>178</v>
          </cell>
          <cell r="F31">
            <v>144.66900000000001</v>
          </cell>
          <cell r="G31">
            <v>185.24459685843499</v>
          </cell>
          <cell r="H31">
            <v>124.101</v>
          </cell>
        </row>
        <row r="32">
          <cell r="A32">
            <v>13</v>
          </cell>
          <cell r="B32" t="str">
            <v>COST OF  Fuel oil consumed  @ Rs 7500 per MT</v>
          </cell>
          <cell r="C32" t="str">
            <v>Cr Rs.</v>
          </cell>
          <cell r="D32">
            <v>110.25</v>
          </cell>
          <cell r="E32">
            <v>133.5</v>
          </cell>
          <cell r="F32">
            <v>108.50174999999999</v>
          </cell>
          <cell r="G32">
            <v>138.93344764382627</v>
          </cell>
          <cell r="H32">
            <v>93.075749999999999</v>
          </cell>
        </row>
        <row r="33">
          <cell r="A33">
            <v>14</v>
          </cell>
          <cell r="B33" t="str">
            <v xml:space="preserve">Specific    Fuel Oil      Consumption </v>
          </cell>
          <cell r="C33" t="str">
            <v>ml/Kwh</v>
          </cell>
          <cell r="D33">
            <v>12.72</v>
          </cell>
          <cell r="E33">
            <v>14.43</v>
          </cell>
          <cell r="F33">
            <v>10.851675244102497</v>
          </cell>
          <cell r="G33">
            <v>12.532447528026529</v>
          </cell>
          <cell r="H33">
            <v>7.72</v>
          </cell>
        </row>
        <row r="34">
          <cell r="A34">
            <v>15</v>
          </cell>
          <cell r="B34" t="str">
            <v>Cost of  Fuels  per  Kwh  Generated</v>
          </cell>
          <cell r="C34" t="str">
            <v>Paise</v>
          </cell>
          <cell r="D34">
            <v>76.035931163600438</v>
          </cell>
          <cell r="E34">
            <v>77.868189465510554</v>
          </cell>
          <cell r="F34">
            <v>73.482462200399212</v>
          </cell>
          <cell r="G34">
            <v>75.039451766832357</v>
          </cell>
          <cell r="H34">
            <v>70.653294838330311</v>
          </cell>
        </row>
        <row r="35">
          <cell r="A35">
            <v>16</v>
          </cell>
          <cell r="B35" t="str">
            <v>Thermal  Auxiliary Consumption   Total</v>
          </cell>
          <cell r="C35" t="str">
            <v>MU</v>
          </cell>
          <cell r="D35">
            <v>1235.3499999999999</v>
          </cell>
          <cell r="E35">
            <v>1288.0999999999999</v>
          </cell>
          <cell r="F35">
            <v>1394.5</v>
          </cell>
          <cell r="G35">
            <v>1558.7317929999999</v>
          </cell>
          <cell r="H35">
            <v>1648.2</v>
          </cell>
        </row>
        <row r="36">
          <cell r="A36">
            <v>17</v>
          </cell>
          <cell r="B36" t="str">
            <v>Thermal  Auxiliary Consumption   Percentage</v>
          </cell>
          <cell r="C36" t="str">
            <v>%</v>
          </cell>
          <cell r="D36">
            <v>10.67</v>
          </cell>
          <cell r="E36">
            <v>10.4</v>
          </cell>
          <cell r="F36">
            <v>10.449094587326698</v>
          </cell>
          <cell r="G36">
            <v>10.545367982294113</v>
          </cell>
          <cell r="H36">
            <v>10.255516804748822</v>
          </cell>
        </row>
        <row r="37">
          <cell r="A37">
            <v>18</v>
          </cell>
          <cell r="B37" t="str">
            <v>Cost of  Fuels  per  Kwh  sent out</v>
          </cell>
          <cell r="C37" t="str">
            <v>Paise</v>
          </cell>
          <cell r="D37">
            <v>85.116152725536196</v>
          </cell>
          <cell r="E37">
            <v>86.924723027331581</v>
          </cell>
          <cell r="F37">
            <v>82.066811650173122</v>
          </cell>
          <cell r="G37">
            <v>83.885484825402543</v>
          </cell>
          <cell r="H37">
            <v>78.727173328988457</v>
          </cell>
        </row>
        <row r="38">
          <cell r="A38" t="str">
            <v>Note :-</v>
          </cell>
          <cell r="B38" t="str">
            <v>91-92</v>
          </cell>
          <cell r="C38">
            <v>400</v>
          </cell>
          <cell r="D38">
            <v>2040</v>
          </cell>
          <cell r="E38">
            <v>1473.96</v>
          </cell>
          <cell r="F38">
            <v>72.252941176470586</v>
          </cell>
          <cell r="G38">
            <v>58.622000000000007</v>
          </cell>
          <cell r="H38">
            <v>41.950136612021858</v>
          </cell>
        </row>
        <row r="39">
          <cell r="A39">
            <v>1</v>
          </cell>
          <cell r="B39" t="str">
            <v>In 1994-95 &amp;1999-2000specific oil consumption is more due to stablisation of both units of Sanjay Gandhi thermal Power Station.</v>
          </cell>
          <cell r="C39">
            <v>400</v>
          </cell>
          <cell r="D39">
            <v>1940</v>
          </cell>
          <cell r="E39">
            <v>1592.21</v>
          </cell>
          <cell r="F39">
            <v>82.072680412371128</v>
          </cell>
          <cell r="G39">
            <v>60.6</v>
          </cell>
          <cell r="H39">
            <v>45.439783105022833</v>
          </cell>
        </row>
        <row r="40">
          <cell r="A40">
            <v>2</v>
          </cell>
          <cell r="B40" t="str">
            <v xml:space="preserve"> Heavy and unprcedented rains all over resulting in wet coal problems in thermal stations.</v>
          </cell>
          <cell r="C40">
            <v>400</v>
          </cell>
          <cell r="D40">
            <v>2050</v>
          </cell>
          <cell r="E40">
            <v>1735.9369999999999</v>
          </cell>
          <cell r="F40">
            <v>84.679853658536572</v>
          </cell>
          <cell r="G40">
            <v>64.925298630136979</v>
          </cell>
          <cell r="H40">
            <v>49.541581050228309</v>
          </cell>
        </row>
        <row r="41">
          <cell r="A41">
            <v>3</v>
          </cell>
          <cell r="B41" t="str">
            <v>Considering SGTPS # 1 wef :  01.01.95  , # 2 wef : 01.04.95 ,.# 3 w.e.f : 01.09.99&amp; # 4 w.e.f : 01.04.2000.</v>
          </cell>
          <cell r="C41">
            <v>400</v>
          </cell>
          <cell r="D41">
            <v>2000</v>
          </cell>
          <cell r="E41">
            <v>1900.1</v>
          </cell>
          <cell r="F41">
            <v>95.004999999999995</v>
          </cell>
          <cell r="G41">
            <v>72.78</v>
          </cell>
          <cell r="H41">
            <v>54.226598173515981</v>
          </cell>
        </row>
        <row r="42">
          <cell r="A42">
            <v>4</v>
          </cell>
          <cell r="B42" t="str">
            <v>Considering  Cost of Coal &amp; Fuel oil same for all the  years for comparision purpose .                                         .</v>
          </cell>
          <cell r="C42">
            <v>400</v>
          </cell>
          <cell r="D42">
            <v>2050</v>
          </cell>
          <cell r="E42">
            <v>2132.1</v>
          </cell>
          <cell r="F42">
            <v>104.00487804878048</v>
          </cell>
          <cell r="G42">
            <v>74</v>
          </cell>
          <cell r="H42">
            <v>60.681352459016395</v>
          </cell>
        </row>
        <row r="43">
          <cell r="A43">
            <v>5</v>
          </cell>
          <cell r="B43" t="str">
            <v>Totals  may  not  tally  due  to  rounding  off.</v>
          </cell>
          <cell r="C43">
            <v>400</v>
          </cell>
          <cell r="D43">
            <v>2100</v>
          </cell>
          <cell r="E43">
            <v>2372.1999999999998</v>
          </cell>
          <cell r="F43">
            <v>112.96190476190475</v>
          </cell>
          <cell r="G43">
            <v>79.72</v>
          </cell>
          <cell r="H43">
            <v>67.699771689497709</v>
          </cell>
        </row>
        <row r="44">
          <cell r="B44" t="str">
            <v>97-98</v>
          </cell>
          <cell r="C44">
            <v>400</v>
          </cell>
          <cell r="D44">
            <v>2050</v>
          </cell>
          <cell r="E44">
            <v>2476.12</v>
          </cell>
          <cell r="F44">
            <v>120.78634146341463</v>
          </cell>
          <cell r="G44">
            <v>83.44</v>
          </cell>
          <cell r="H44">
            <v>70.665525114155244</v>
          </cell>
        </row>
        <row r="45">
          <cell r="A45" t="str">
            <v>EXECUTIVE SUMMARY</v>
          </cell>
          <cell r="B45" t="str">
            <v>98-99</v>
          </cell>
          <cell r="C45">
            <v>400</v>
          </cell>
          <cell r="D45">
            <v>2100</v>
          </cell>
          <cell r="E45">
            <v>1797.15</v>
          </cell>
          <cell r="F45">
            <v>85.578571428571422</v>
          </cell>
          <cell r="G45">
            <v>59.9</v>
          </cell>
          <cell r="H45">
            <v>51.288527397260275</v>
          </cell>
        </row>
        <row r="46">
          <cell r="A46" t="str">
            <v>96-97 to 00-01</v>
          </cell>
          <cell r="B46" t="str">
            <v>99-00</v>
          </cell>
          <cell r="C46">
            <v>400</v>
          </cell>
          <cell r="D46">
            <v>1900</v>
          </cell>
          <cell r="E46">
            <v>2340.6999999999998</v>
          </cell>
          <cell r="F46">
            <v>123.19473684210524</v>
          </cell>
          <cell r="G46">
            <v>81.099999999999994</v>
          </cell>
          <cell r="H46">
            <v>66.599999999999994</v>
          </cell>
        </row>
        <row r="47">
          <cell r="A47" t="str">
            <v>THERMAL GENETRATION</v>
          </cell>
          <cell r="B47" t="str">
            <v>00-01</v>
          </cell>
          <cell r="C47">
            <v>400</v>
          </cell>
          <cell r="D47">
            <v>2000</v>
          </cell>
          <cell r="E47">
            <v>2182.83</v>
          </cell>
          <cell r="F47">
            <v>109.14149999999999</v>
          </cell>
          <cell r="G47">
            <v>74.38</v>
          </cell>
          <cell r="H47">
            <v>62.3</v>
          </cell>
        </row>
        <row r="48">
          <cell r="A48" t="str">
            <v/>
          </cell>
          <cell r="B48" t="str">
            <v>P A R T I C U L A R S</v>
          </cell>
          <cell r="C48">
            <v>0</v>
          </cell>
          <cell r="D48" t="str">
            <v>96-97</v>
          </cell>
          <cell r="E48" t="str">
            <v>97-98</v>
          </cell>
          <cell r="F48" t="str">
            <v>98-99</v>
          </cell>
          <cell r="G48" t="str">
            <v>99-00</v>
          </cell>
          <cell r="H48" t="str">
            <v>00-01</v>
          </cell>
        </row>
        <row r="49">
          <cell r="A49">
            <v>1</v>
          </cell>
          <cell r="B49" t="str">
            <v>Thermal  Generation (Including 100 % Satpura )</v>
          </cell>
          <cell r="C49" t="str">
            <v>MU</v>
          </cell>
          <cell r="D49">
            <v>16866.97</v>
          </cell>
          <cell r="E49">
            <v>17966.7</v>
          </cell>
          <cell r="F49">
            <v>18471.39</v>
          </cell>
          <cell r="G49">
            <v>20146.419999999998</v>
          </cell>
          <cell r="H49">
            <v>20415.89</v>
          </cell>
        </row>
        <row r="50">
          <cell r="A50">
            <v>2</v>
          </cell>
          <cell r="B50" t="str">
            <v xml:space="preserve">Plan Target    </v>
          </cell>
          <cell r="C50" t="str">
            <v>MU</v>
          </cell>
          <cell r="D50">
            <v>16950</v>
          </cell>
          <cell r="E50">
            <v>17200</v>
          </cell>
          <cell r="F50">
            <v>17500</v>
          </cell>
          <cell r="G50">
            <v>19010</v>
          </cell>
          <cell r="H50">
            <v>21860</v>
          </cell>
        </row>
        <row r="51">
          <cell r="A51">
            <v>3</v>
          </cell>
          <cell r="B51" t="str">
            <v>ACHIEVEMENT Percentage of ( 2 )</v>
          </cell>
          <cell r="C51" t="str">
            <v>%</v>
          </cell>
          <cell r="D51">
            <v>99.510147492625364</v>
          </cell>
          <cell r="E51">
            <v>104.45755813953488</v>
          </cell>
          <cell r="F51">
            <v>105.5508</v>
          </cell>
          <cell r="G51">
            <v>105.97801157285637</v>
          </cell>
          <cell r="H51">
            <v>93.393824336688013</v>
          </cell>
        </row>
        <row r="52">
          <cell r="A52">
            <v>4</v>
          </cell>
          <cell r="B52" t="str">
            <v>Plant    Utilisation    Factor            **</v>
          </cell>
          <cell r="C52" t="str">
            <v>%</v>
          </cell>
          <cell r="D52">
            <v>62.26</v>
          </cell>
          <cell r="E52">
            <v>66.319999999999993</v>
          </cell>
          <cell r="F52">
            <v>68.180000000000007</v>
          </cell>
          <cell r="G52">
            <v>69.42</v>
          </cell>
          <cell r="H52">
            <v>66.349999999999994</v>
          </cell>
        </row>
        <row r="53">
          <cell r="A53">
            <v>5</v>
          </cell>
          <cell r="B53" t="str">
            <v>Plant    Availibility   Factor              **</v>
          </cell>
          <cell r="C53" t="str">
            <v>%</v>
          </cell>
          <cell r="D53">
            <v>74.900000000000006</v>
          </cell>
          <cell r="E53">
            <v>76.290000000000006</v>
          </cell>
          <cell r="F53">
            <v>77.22</v>
          </cell>
          <cell r="G53">
            <v>79.09</v>
          </cell>
          <cell r="H53">
            <v>77.67</v>
          </cell>
        </row>
        <row r="54">
          <cell r="A54">
            <v>6</v>
          </cell>
          <cell r="B54" t="str">
            <v>Partial  Unavailability Factor         **</v>
          </cell>
          <cell r="C54" t="str">
            <v>%</v>
          </cell>
          <cell r="D54">
            <v>12.64</v>
          </cell>
          <cell r="E54">
            <v>9.9700000000000006</v>
          </cell>
          <cell r="F54">
            <v>9.0399999999999991</v>
          </cell>
          <cell r="G54">
            <v>9.67</v>
          </cell>
          <cell r="H54">
            <v>11.32</v>
          </cell>
        </row>
        <row r="55">
          <cell r="A55" t="str">
            <v>a</v>
          </cell>
          <cell r="B55" t="str">
            <v>Main Boiler</v>
          </cell>
          <cell r="C55" t="str">
            <v>%</v>
          </cell>
          <cell r="D55">
            <v>1.4</v>
          </cell>
          <cell r="E55">
            <v>1.17</v>
          </cell>
          <cell r="F55">
            <v>1.91</v>
          </cell>
          <cell r="G55">
            <v>2.62</v>
          </cell>
          <cell r="H55">
            <v>4061.5740000000001</v>
          </cell>
        </row>
        <row r="56">
          <cell r="A56" t="str">
            <v>b</v>
          </cell>
          <cell r="B56" t="str">
            <v>Boiler Auxiliaries(Mainly Mills)</v>
          </cell>
          <cell r="C56" t="str">
            <v>%</v>
          </cell>
          <cell r="D56">
            <v>4.9000000000000004</v>
          </cell>
          <cell r="E56">
            <v>3.07</v>
          </cell>
          <cell r="F56">
            <v>1.57</v>
          </cell>
          <cell r="G56">
            <v>1.89</v>
          </cell>
          <cell r="H56">
            <v>25</v>
          </cell>
        </row>
        <row r="57">
          <cell r="A57" t="str">
            <v>c</v>
          </cell>
          <cell r="B57" t="str">
            <v>Turbine</v>
          </cell>
          <cell r="C57" t="str">
            <v>%</v>
          </cell>
          <cell r="D57">
            <v>1.1000000000000001</v>
          </cell>
          <cell r="E57">
            <v>0.98</v>
          </cell>
          <cell r="F57">
            <v>1.42</v>
          </cell>
          <cell r="G57">
            <v>1.06</v>
          </cell>
          <cell r="H57">
            <v>13.2</v>
          </cell>
        </row>
        <row r="58">
          <cell r="A58" t="str">
            <v>d</v>
          </cell>
          <cell r="B58" t="str">
            <v>Turbine Auxiliaries</v>
          </cell>
          <cell r="C58" t="str">
            <v>%</v>
          </cell>
          <cell r="D58">
            <v>0.9</v>
          </cell>
          <cell r="E58">
            <v>0.49</v>
          </cell>
          <cell r="F58">
            <v>0.42</v>
          </cell>
          <cell r="G58">
            <v>0.63</v>
          </cell>
          <cell r="H58">
            <v>2808.83</v>
          </cell>
        </row>
        <row r="59">
          <cell r="A59" t="str">
            <v>e</v>
          </cell>
          <cell r="B59" t="str">
            <v>Generator</v>
          </cell>
          <cell r="C59" t="str">
            <v>%</v>
          </cell>
          <cell r="D59">
            <v>0.3</v>
          </cell>
          <cell r="E59">
            <v>0.27</v>
          </cell>
          <cell r="F59">
            <v>0.2</v>
          </cell>
          <cell r="G59">
            <v>0.48</v>
          </cell>
          <cell r="H59">
            <v>669</v>
          </cell>
        </row>
        <row r="60">
          <cell r="A60" t="str">
            <v>f</v>
          </cell>
          <cell r="B60" t="str">
            <v>Electrical</v>
          </cell>
          <cell r="C60" t="str">
            <v>%</v>
          </cell>
          <cell r="D60">
            <v>0.8</v>
          </cell>
          <cell r="E60">
            <v>1.96</v>
          </cell>
          <cell r="F60">
            <v>2.1</v>
          </cell>
          <cell r="G60">
            <v>0.81</v>
          </cell>
          <cell r="H60">
            <v>9.1300000000000008</v>
          </cell>
        </row>
        <row r="61">
          <cell r="A61" t="str">
            <v>g</v>
          </cell>
          <cell r="B61" t="str">
            <v>Coal related (Quality ,Quantity ,Handling ,wet coal)</v>
          </cell>
          <cell r="C61" t="str">
            <v>%</v>
          </cell>
          <cell r="D61">
            <v>3.3</v>
          </cell>
          <cell r="E61">
            <v>2.4900000000000002</v>
          </cell>
          <cell r="F61">
            <v>1.19</v>
          </cell>
          <cell r="G61">
            <v>1.6</v>
          </cell>
          <cell r="H61">
            <v>1426.91</v>
          </cell>
        </row>
        <row r="62">
          <cell r="A62" t="str">
            <v>h</v>
          </cell>
          <cell r="B62" t="str">
            <v>Others</v>
          </cell>
          <cell r="C62" t="str">
            <v>%</v>
          </cell>
          <cell r="D62">
            <v>0.1</v>
          </cell>
          <cell r="E62">
            <v>0</v>
          </cell>
          <cell r="F62">
            <v>0</v>
          </cell>
          <cell r="G62">
            <v>0.2</v>
          </cell>
          <cell r="H62">
            <v>157</v>
          </cell>
        </row>
        <row r="63">
          <cell r="A63">
            <v>7</v>
          </cell>
          <cell r="B63" t="str">
            <v xml:space="preserve">Planned  Outage         Rate          </v>
          </cell>
          <cell r="C63" t="str">
            <v>MU</v>
          </cell>
          <cell r="D63">
            <v>4231.29</v>
          </cell>
          <cell r="E63">
            <v>3432.3410099999996</v>
          </cell>
          <cell r="F63">
            <v>3544</v>
          </cell>
          <cell r="G63">
            <v>3784.7</v>
          </cell>
          <cell r="H63">
            <v>4061.5740000000001</v>
          </cell>
        </row>
        <row r="64">
          <cell r="A64" t="str">
            <v>a</v>
          </cell>
          <cell r="B64" t="str">
            <v>99-00</v>
          </cell>
          <cell r="C64" t="str">
            <v>No</v>
          </cell>
          <cell r="D64">
            <v>24</v>
          </cell>
          <cell r="E64">
            <v>24</v>
          </cell>
          <cell r="F64">
            <v>20</v>
          </cell>
          <cell r="G64">
            <v>24</v>
          </cell>
          <cell r="H64">
            <v>24</v>
          </cell>
        </row>
        <row r="65">
          <cell r="A65" t="str">
            <v>b</v>
          </cell>
          <cell r="B65" t="str">
            <v xml:space="preserve">                                                       **</v>
          </cell>
          <cell r="C65" t="str">
            <v>%</v>
          </cell>
          <cell r="D65">
            <v>15.62</v>
          </cell>
          <cell r="E65">
            <v>12.67</v>
          </cell>
          <cell r="F65">
            <v>13.08</v>
          </cell>
          <cell r="G65">
            <v>13.05</v>
          </cell>
          <cell r="H65">
            <v>13.2</v>
          </cell>
        </row>
        <row r="66">
          <cell r="A66">
            <v>8</v>
          </cell>
          <cell r="B66" t="str">
            <v xml:space="preserve">Forced   Outage   </v>
          </cell>
          <cell r="C66" t="str">
            <v>MU</v>
          </cell>
          <cell r="D66">
            <v>2568.61</v>
          </cell>
          <cell r="E66">
            <v>2988.0600899999995</v>
          </cell>
          <cell r="F66">
            <v>2626.63</v>
          </cell>
          <cell r="G66">
            <v>2200.5</v>
          </cell>
          <cell r="H66">
            <v>4061.5740000000001</v>
          </cell>
        </row>
        <row r="67">
          <cell r="A67" t="str">
            <v>a</v>
          </cell>
          <cell r="B67" t="str">
            <v>88-89</v>
          </cell>
          <cell r="C67" t="str">
            <v>No</v>
          </cell>
          <cell r="D67">
            <v>679</v>
          </cell>
          <cell r="E67">
            <v>662</v>
          </cell>
          <cell r="F67">
            <v>618</v>
          </cell>
          <cell r="G67">
            <v>570</v>
          </cell>
          <cell r="H67">
            <v>669</v>
          </cell>
        </row>
        <row r="68">
          <cell r="A68" t="str">
            <v>b</v>
          </cell>
          <cell r="B68" t="str">
            <v xml:space="preserve">                                                      **</v>
          </cell>
          <cell r="C68" t="str">
            <v>%</v>
          </cell>
          <cell r="D68">
            <v>9.48</v>
          </cell>
          <cell r="E68">
            <v>11.03</v>
          </cell>
          <cell r="F68">
            <v>9.69</v>
          </cell>
          <cell r="G68">
            <v>7.84</v>
          </cell>
          <cell r="H68">
            <v>9.1300000000000008</v>
          </cell>
        </row>
        <row r="69">
          <cell r="A69" t="str">
            <v>c</v>
          </cell>
          <cell r="B69" t="str">
            <v>Boiler Tube Leakages</v>
          </cell>
          <cell r="C69" t="str">
            <v>MU</v>
          </cell>
          <cell r="D69">
            <v>1719</v>
          </cell>
          <cell r="E69">
            <v>1560.40128</v>
          </cell>
          <cell r="F69">
            <v>1408.83</v>
          </cell>
          <cell r="G69">
            <v>1466.97</v>
          </cell>
          <cell r="H69">
            <v>1426.91</v>
          </cell>
        </row>
        <row r="70">
          <cell r="A70" t="str">
            <v>d</v>
          </cell>
          <cell r="B70" t="str">
            <v>91-92</v>
          </cell>
          <cell r="C70" t="str">
            <v>No</v>
          </cell>
          <cell r="D70">
            <v>185</v>
          </cell>
          <cell r="E70">
            <v>197</v>
          </cell>
          <cell r="F70">
            <v>191</v>
          </cell>
          <cell r="G70">
            <v>184</v>
          </cell>
          <cell r="H70">
            <v>157</v>
          </cell>
        </row>
        <row r="71">
          <cell r="A71" t="str">
            <v>e</v>
          </cell>
          <cell r="B71" t="str">
            <v>92-93</v>
          </cell>
          <cell r="C71" t="str">
            <v>%</v>
          </cell>
          <cell r="D71">
            <v>6.34</v>
          </cell>
          <cell r="E71">
            <v>5.76</v>
          </cell>
          <cell r="F71">
            <v>5.2</v>
          </cell>
          <cell r="G71">
            <v>5.4</v>
          </cell>
          <cell r="H71">
            <v>4.6399999999999997</v>
          </cell>
        </row>
        <row r="72">
          <cell r="A72">
            <v>9</v>
          </cell>
          <cell r="B72" t="str">
            <v>Total          Coal           Consumption</v>
          </cell>
          <cell r="C72" t="str">
            <v>1000MT</v>
          </cell>
          <cell r="D72">
            <v>13482.3</v>
          </cell>
          <cell r="E72">
            <v>14265.226000000001</v>
          </cell>
          <cell r="F72">
            <v>14547.769</v>
          </cell>
          <cell r="G72">
            <v>15648.859</v>
          </cell>
          <cell r="H72">
            <v>16020.288</v>
          </cell>
        </row>
        <row r="73">
          <cell r="A73">
            <v>10</v>
          </cell>
          <cell r="B73" t="str">
            <v xml:space="preserve">COST OF  Coal consumed @ Rs 800 /MT </v>
          </cell>
          <cell r="C73" t="str">
            <v>Cr Rs.</v>
          </cell>
          <cell r="D73">
            <v>1078.5840000000001</v>
          </cell>
          <cell r="E73">
            <v>1141.2180800000001</v>
          </cell>
          <cell r="F73">
            <v>1163.82152</v>
          </cell>
          <cell r="G73">
            <v>1251.9087200000001</v>
          </cell>
          <cell r="H73">
            <v>1281.6230399999999</v>
          </cell>
        </row>
        <row r="74">
          <cell r="A74">
            <v>11</v>
          </cell>
          <cell r="B74" t="str">
            <v>Specific    Coal           Consumption</v>
          </cell>
          <cell r="C74" t="str">
            <v>Kg/Kwh</v>
          </cell>
          <cell r="D74">
            <v>0.8</v>
          </cell>
          <cell r="E74">
            <v>0.79</v>
          </cell>
          <cell r="F74">
            <v>0.79</v>
          </cell>
          <cell r="G74">
            <v>0.78</v>
          </cell>
          <cell r="H74">
            <v>0.78</v>
          </cell>
        </row>
        <row r="75">
          <cell r="A75">
            <v>12</v>
          </cell>
          <cell r="B75" t="str">
            <v>Total          Fuel Oil     Consumption</v>
          </cell>
          <cell r="C75" t="str">
            <v>1000KL</v>
          </cell>
          <cell r="D75">
            <v>86.83</v>
          </cell>
          <cell r="E75">
            <v>66.355000000000004</v>
          </cell>
          <cell r="F75">
            <v>51.347000000000001</v>
          </cell>
          <cell r="G75">
            <v>58.731999999999999</v>
          </cell>
          <cell r="H75">
            <v>65.579260000000005</v>
          </cell>
        </row>
        <row r="76">
          <cell r="A76">
            <v>13</v>
          </cell>
          <cell r="B76" t="str">
            <v>COST OF  Fuel oil consumed  @ Rs 7500 per MT</v>
          </cell>
          <cell r="C76" t="str">
            <v>Cr Rs.</v>
          </cell>
          <cell r="D76">
            <v>65.122500000000002</v>
          </cell>
          <cell r="E76">
            <v>49.766250000000007</v>
          </cell>
          <cell r="F76">
            <v>38.510250000000006</v>
          </cell>
          <cell r="G76">
            <v>44.048999999999999</v>
          </cell>
          <cell r="H76">
            <v>49.184445000000004</v>
          </cell>
        </row>
        <row r="77">
          <cell r="A77">
            <v>14</v>
          </cell>
          <cell r="B77" t="str">
            <v xml:space="preserve">Specific    Fuel Oil      Consumption </v>
          </cell>
          <cell r="C77" t="str">
            <v>ml/Kwh</v>
          </cell>
          <cell r="D77">
            <v>5.15</v>
          </cell>
          <cell r="E77">
            <v>3.69</v>
          </cell>
          <cell r="F77">
            <v>2.78</v>
          </cell>
          <cell r="G77">
            <v>2.29</v>
          </cell>
          <cell r="H77">
            <v>3.22</v>
          </cell>
        </row>
        <row r="78">
          <cell r="A78">
            <v>15</v>
          </cell>
          <cell r="B78" t="str">
            <v>Cost of  Fuels  per  Kwh  Generated</v>
          </cell>
          <cell r="C78" t="str">
            <v>Paise</v>
          </cell>
          <cell r="D78">
            <v>67.807466308412231</v>
          </cell>
          <cell r="E78">
            <v>66.288429706067333</v>
          </cell>
          <cell r="F78">
            <v>65.091569719441793</v>
          </cell>
          <cell r="G78">
            <v>64.326948410685389</v>
          </cell>
          <cell r="H78">
            <v>65.184887114889449</v>
          </cell>
        </row>
        <row r="79">
          <cell r="A79">
            <v>16</v>
          </cell>
          <cell r="B79" t="str">
            <v>Thermal  Auxiliary Consumption   Total</v>
          </cell>
          <cell r="C79" t="str">
            <v>MU</v>
          </cell>
          <cell r="D79">
            <v>1650.79</v>
          </cell>
          <cell r="E79">
            <v>1766.22</v>
          </cell>
          <cell r="F79">
            <v>1783.99</v>
          </cell>
          <cell r="G79">
            <v>1952.78</v>
          </cell>
          <cell r="H79">
            <v>1982.05</v>
          </cell>
        </row>
        <row r="80">
          <cell r="A80">
            <v>17</v>
          </cell>
          <cell r="B80" t="str">
            <v>Thermal  Auxiliary Consumption   Percentage</v>
          </cell>
          <cell r="C80" t="str">
            <v>%</v>
          </cell>
          <cell r="D80">
            <v>9.7871164767590138</v>
          </cell>
          <cell r="E80">
            <v>9.8305197949539984</v>
          </cell>
          <cell r="F80">
            <v>9.66</v>
          </cell>
          <cell r="G80">
            <v>9.69</v>
          </cell>
          <cell r="H80">
            <v>9.7100000000000009</v>
          </cell>
        </row>
        <row r="81">
          <cell r="A81">
            <v>18</v>
          </cell>
          <cell r="B81" t="str">
            <v>Cost of  Fuels  per  Kwh  sent out</v>
          </cell>
          <cell r="C81" t="str">
            <v>Paise</v>
          </cell>
          <cell r="D81">
            <v>75.163838755850691</v>
          </cell>
          <cell r="E81">
            <v>73.515373001293781</v>
          </cell>
          <cell r="F81">
            <v>72.050275657082594</v>
          </cell>
          <cell r="G81">
            <v>71.231359969747686</v>
          </cell>
          <cell r="H81">
            <v>72.193720082196648</v>
          </cell>
        </row>
        <row r="82">
          <cell r="A82" t="str">
            <v>Note :-</v>
          </cell>
          <cell r="B82" t="str">
            <v>89-90</v>
          </cell>
          <cell r="C82">
            <v>840</v>
          </cell>
          <cell r="D82">
            <v>3560</v>
          </cell>
          <cell r="E82">
            <v>4053.42</v>
          </cell>
          <cell r="F82">
            <v>113.86011235955056</v>
          </cell>
          <cell r="G82">
            <v>63.195</v>
          </cell>
          <cell r="H82">
            <v>55.085616438356162</v>
          </cell>
        </row>
        <row r="83">
          <cell r="A83">
            <v>1</v>
          </cell>
          <cell r="B83" t="str">
            <v>In 1994-95 &amp;1999-2000specific oil consumption is more due to stablisation of both units of Sanjay Gandhi thermal Power Station.</v>
          </cell>
          <cell r="C83">
            <v>840</v>
          </cell>
          <cell r="D83">
            <v>4400</v>
          </cell>
          <cell r="E83">
            <v>5060.96</v>
          </cell>
          <cell r="F83">
            <v>115.02181818181818</v>
          </cell>
          <cell r="G83">
            <v>81.45</v>
          </cell>
          <cell r="H83">
            <v>68.777995216351385</v>
          </cell>
        </row>
        <row r="84">
          <cell r="A84">
            <v>2</v>
          </cell>
          <cell r="B84" t="str">
            <v xml:space="preserve"> Heavy and unprcedented rains all over resulting in wet coal problems in thermal stations.</v>
          </cell>
          <cell r="C84">
            <v>840</v>
          </cell>
          <cell r="D84">
            <v>4400</v>
          </cell>
          <cell r="E84">
            <v>4649.3999999999996</v>
          </cell>
          <cell r="F84" t="str">
            <v/>
          </cell>
          <cell r="G84">
            <v>78.054999999999993</v>
          </cell>
          <cell r="H84">
            <v>63.012295081967203</v>
          </cell>
        </row>
        <row r="85">
          <cell r="A85">
            <v>3</v>
          </cell>
          <cell r="B85" t="str">
            <v>Considering SGTPS # 1 wef :  01.01.95  , # 2 wef : 01.04.95 ,.# 3 w.e.f : 01.09.99&amp; # 4 w.e.f : 01.04.2000.</v>
          </cell>
          <cell r="C85">
            <v>840</v>
          </cell>
          <cell r="D85">
            <v>4800</v>
          </cell>
          <cell r="E85">
            <v>4853.41</v>
          </cell>
          <cell r="F85">
            <v>101.11270833333333</v>
          </cell>
          <cell r="G85">
            <v>79.78</v>
          </cell>
          <cell r="H85">
            <v>65.957409219395515</v>
          </cell>
        </row>
        <row r="86">
          <cell r="A86">
            <v>4</v>
          </cell>
          <cell r="B86" t="str">
            <v>Considering  Cost of Coal &amp; Fuel oil same for all the  years for comparision purpose .                                         .</v>
          </cell>
          <cell r="C86">
            <v>840</v>
          </cell>
          <cell r="D86">
            <v>5000</v>
          </cell>
          <cell r="E86" t="str">
            <v/>
          </cell>
          <cell r="F86">
            <v>98.800600000000017</v>
          </cell>
          <cell r="G86">
            <v>80.135999999999996</v>
          </cell>
          <cell r="H86">
            <v>67.134567297238533</v>
          </cell>
        </row>
        <row r="87">
          <cell r="A87">
            <v>5</v>
          </cell>
          <cell r="B87" t="str">
            <v>Totals  may  not  tally  due  to  rounding  off.</v>
          </cell>
          <cell r="C87">
            <v>840</v>
          </cell>
          <cell r="D87">
            <v>5000</v>
          </cell>
          <cell r="E87">
            <v>4455</v>
          </cell>
          <cell r="F87">
            <v>89.1</v>
          </cell>
          <cell r="G87">
            <v>72.3</v>
          </cell>
          <cell r="H87">
            <v>60.543052837573384</v>
          </cell>
        </row>
        <row r="88">
          <cell r="B88" t="str">
            <v>95-96</v>
          </cell>
          <cell r="C88">
            <v>840</v>
          </cell>
          <cell r="D88">
            <v>5050</v>
          </cell>
          <cell r="E88">
            <v>4660.8</v>
          </cell>
          <cell r="F88">
            <v>92.29306930693069</v>
          </cell>
          <cell r="G88">
            <v>73</v>
          </cell>
          <cell r="H88">
            <v>63.16679677335415</v>
          </cell>
        </row>
        <row r="89">
          <cell r="A89" t="str">
            <v>EXECUTIVE SUMMARY</v>
          </cell>
          <cell r="B89" t="str">
            <v>96-97</v>
          </cell>
          <cell r="C89">
            <v>840</v>
          </cell>
          <cell r="D89">
            <v>5100</v>
          </cell>
          <cell r="E89">
            <v>4913.1000000000004</v>
          </cell>
          <cell r="F89">
            <v>96.335294117647067</v>
          </cell>
          <cell r="G89">
            <v>76.599999999999994</v>
          </cell>
          <cell r="H89">
            <v>66.768590998043067</v>
          </cell>
        </row>
        <row r="90">
          <cell r="A90" t="str">
            <v>91-92 to 95-96</v>
          </cell>
          <cell r="B90" t="str">
            <v>97-98</v>
          </cell>
          <cell r="C90">
            <v>840</v>
          </cell>
          <cell r="D90">
            <v>5100</v>
          </cell>
          <cell r="E90">
            <v>5031.22</v>
          </cell>
          <cell r="F90">
            <v>98.651372549019612</v>
          </cell>
          <cell r="G90">
            <v>76.599999999999994</v>
          </cell>
          <cell r="H90">
            <v>68.373831267666887</v>
          </cell>
        </row>
        <row r="91">
          <cell r="A91" t="str">
            <v xml:space="preserve"> HYDEL GENETRATION</v>
          </cell>
          <cell r="B91" t="str">
            <v>98-99</v>
          </cell>
          <cell r="C91">
            <v>840</v>
          </cell>
          <cell r="D91">
            <v>5200</v>
          </cell>
          <cell r="E91">
            <v>5318.17</v>
          </cell>
          <cell r="F91">
            <v>102.27249999999999</v>
          </cell>
          <cell r="G91">
            <v>76.599999999999994</v>
          </cell>
          <cell r="H91">
            <v>72.273456186127419</v>
          </cell>
        </row>
        <row r="92">
          <cell r="A92" t="str">
            <v/>
          </cell>
          <cell r="B92" t="str">
            <v>P A R T I C U L A R S</v>
          </cell>
          <cell r="C92">
            <v>840</v>
          </cell>
          <cell r="D92" t="str">
            <v>91-92</v>
          </cell>
          <cell r="E92" t="str">
            <v>92-93</v>
          </cell>
          <cell r="F92" t="str">
            <v>93-94</v>
          </cell>
          <cell r="G92" t="str">
            <v>94-95</v>
          </cell>
          <cell r="H92" t="str">
            <v xml:space="preserve">95-96 </v>
          </cell>
        </row>
        <row r="93">
          <cell r="A93">
            <v>1</v>
          </cell>
          <cell r="B93" t="str">
            <v>Hydel Generation(G'sagar+Pench+Bargi+Tons+ B'pur+HB))</v>
          </cell>
          <cell r="C93" t="str">
            <v>MU</v>
          </cell>
          <cell r="D93">
            <v>1324.15</v>
          </cell>
          <cell r="E93">
            <v>1295.48</v>
          </cell>
          <cell r="F93">
            <v>1589.68</v>
          </cell>
          <cell r="G93">
            <v>2280.4742339999998</v>
          </cell>
          <cell r="H93">
            <v>2141.34</v>
          </cell>
        </row>
        <row r="94">
          <cell r="A94">
            <v>2</v>
          </cell>
          <cell r="B94" t="str">
            <v xml:space="preserve">Target (PLAN )   </v>
          </cell>
          <cell r="C94" t="str">
            <v>MU</v>
          </cell>
          <cell r="D94">
            <v>1771</v>
          </cell>
          <cell r="E94">
            <v>1870</v>
          </cell>
          <cell r="F94">
            <v>1870</v>
          </cell>
          <cell r="G94">
            <v>1965</v>
          </cell>
          <cell r="H94">
            <v>2035</v>
          </cell>
        </row>
        <row r="95">
          <cell r="A95">
            <v>3</v>
          </cell>
          <cell r="B95" t="str">
            <v>ACHIEVEMENT Percentage of ( 2 )</v>
          </cell>
          <cell r="C95" t="str">
            <v>%</v>
          </cell>
          <cell r="D95">
            <v>74.768492377188025</v>
          </cell>
          <cell r="E95">
            <v>69.277005347593587</v>
          </cell>
          <cell r="F95">
            <v>85.009625668449203</v>
          </cell>
          <cell r="G95">
            <v>116.05466839694657</v>
          </cell>
          <cell r="H95">
            <v>105.23</v>
          </cell>
        </row>
        <row r="96">
          <cell r="A96">
            <v>4</v>
          </cell>
          <cell r="B96" t="str">
            <v>Hydel Generation M.P.Share</v>
          </cell>
          <cell r="C96" t="str">
            <v>MU</v>
          </cell>
          <cell r="D96">
            <v>1498.64</v>
          </cell>
          <cell r="E96">
            <v>1511.19</v>
          </cell>
          <cell r="F96">
            <v>1658.26</v>
          </cell>
          <cell r="G96">
            <v>2415.3094620000002</v>
          </cell>
          <cell r="H96">
            <v>2253.15</v>
          </cell>
        </row>
        <row r="97">
          <cell r="A97">
            <v>5</v>
          </cell>
          <cell r="B97" t="str">
            <v xml:space="preserve">Target (PLAN )   </v>
          </cell>
          <cell r="C97" t="str">
            <v>MU</v>
          </cell>
          <cell r="D97">
            <v>1846</v>
          </cell>
          <cell r="E97">
            <v>1938</v>
          </cell>
          <cell r="F97">
            <v>1990</v>
          </cell>
          <cell r="G97">
            <v>1999.9666666666667</v>
          </cell>
          <cell r="H97">
            <v>2059.33</v>
          </cell>
        </row>
        <row r="98">
          <cell r="A98">
            <v>6</v>
          </cell>
          <cell r="B98" t="str">
            <v>ACHIEVEMENT Percentage of ( 5 )</v>
          </cell>
          <cell r="C98" t="str">
            <v>%</v>
          </cell>
          <cell r="D98">
            <v>81.183098591549296</v>
          </cell>
          <cell r="E98">
            <v>77.976780185758514</v>
          </cell>
          <cell r="F98">
            <v>83.32964824120603</v>
          </cell>
          <cell r="G98">
            <v>120.76748589143152</v>
          </cell>
          <cell r="H98">
            <v>109.41</v>
          </cell>
        </row>
        <row r="99">
          <cell r="A99">
            <v>7</v>
          </cell>
          <cell r="B99" t="str">
            <v xml:space="preserve">Reservoir Level at the end </v>
          </cell>
          <cell r="C99">
            <v>60</v>
          </cell>
          <cell r="D99">
            <v>300</v>
          </cell>
          <cell r="E99">
            <v>375.32</v>
          </cell>
          <cell r="F99">
            <v>125.10666666666667</v>
          </cell>
          <cell r="G99">
            <v>87.49</v>
          </cell>
          <cell r="H99">
            <v>71.407914764079152</v>
          </cell>
        </row>
        <row r="100">
          <cell r="A100" t="str">
            <v>a</v>
          </cell>
          <cell r="B100" t="str">
            <v>GANDHISAGAR     MDDL   1250.00 Ft</v>
          </cell>
          <cell r="C100" t="str">
            <v>FT</v>
          </cell>
          <cell r="D100">
            <v>1284.51</v>
          </cell>
          <cell r="E100">
            <v>1253.47</v>
          </cell>
          <cell r="F100">
            <v>1250.8900000000001</v>
          </cell>
          <cell r="G100">
            <v>1295.67</v>
          </cell>
          <cell r="H100">
            <v>1288.95</v>
          </cell>
        </row>
        <row r="101">
          <cell r="A101" t="str">
            <v/>
          </cell>
          <cell r="B101" t="str">
            <v>Energy   Contents   in   MKwh</v>
          </cell>
          <cell r="C101" t="str">
            <v>MU</v>
          </cell>
          <cell r="D101">
            <v>245</v>
          </cell>
          <cell r="E101">
            <v>14.5</v>
          </cell>
          <cell r="F101">
            <v>3.56</v>
          </cell>
          <cell r="G101">
            <v>408.4</v>
          </cell>
          <cell r="H101">
            <v>310</v>
          </cell>
        </row>
        <row r="102">
          <cell r="A102" t="str">
            <v>b</v>
          </cell>
          <cell r="B102" t="str">
            <v>PENCH           MDDL    464.50 M</v>
          </cell>
          <cell r="C102" t="str">
            <v>M</v>
          </cell>
          <cell r="D102">
            <v>464.42</v>
          </cell>
          <cell r="E102">
            <v>474.87</v>
          </cell>
          <cell r="F102">
            <v>483.64</v>
          </cell>
          <cell r="G102">
            <v>482.5</v>
          </cell>
          <cell r="H102">
            <v>472.9</v>
          </cell>
        </row>
        <row r="103">
          <cell r="A103" t="str">
            <v/>
          </cell>
          <cell r="B103" t="str">
            <v>Energy   Contents   in   MKwh</v>
          </cell>
          <cell r="C103" t="str">
            <v>MU</v>
          </cell>
          <cell r="D103">
            <v>2.5</v>
          </cell>
          <cell r="E103">
            <v>83</v>
          </cell>
          <cell r="F103">
            <v>222.16</v>
          </cell>
          <cell r="G103">
            <v>202</v>
          </cell>
          <cell r="H103">
            <v>63</v>
          </cell>
        </row>
        <row r="104">
          <cell r="A104" t="str">
            <v>c</v>
          </cell>
          <cell r="B104" t="str">
            <v>BARGI           MDDL    403.50 M</v>
          </cell>
          <cell r="C104" t="str">
            <v>M</v>
          </cell>
          <cell r="D104">
            <v>409</v>
          </cell>
          <cell r="E104">
            <v>414.4</v>
          </cell>
          <cell r="F104">
            <v>413.55</v>
          </cell>
          <cell r="G104">
            <v>418.15</v>
          </cell>
          <cell r="H104">
            <v>411.8</v>
          </cell>
        </row>
        <row r="105">
          <cell r="A105" t="str">
            <v/>
          </cell>
          <cell r="B105" t="str">
            <v>Energy   Contents   in   MKwh</v>
          </cell>
          <cell r="C105" t="str">
            <v>MU</v>
          </cell>
          <cell r="D105">
            <v>44</v>
          </cell>
          <cell r="E105">
            <v>113</v>
          </cell>
          <cell r="F105">
            <v>100.15</v>
          </cell>
          <cell r="G105">
            <v>192.75</v>
          </cell>
          <cell r="H105">
            <v>77</v>
          </cell>
        </row>
        <row r="106">
          <cell r="A106" t="str">
            <v>d</v>
          </cell>
          <cell r="B106" t="str">
            <v>TONS            MDDL    275.00 M</v>
          </cell>
          <cell r="C106" t="str">
            <v>M</v>
          </cell>
          <cell r="D106">
            <v>300</v>
          </cell>
          <cell r="E106">
            <v>294.39999999999998</v>
          </cell>
          <cell r="F106">
            <v>277.10000000000002</v>
          </cell>
          <cell r="G106">
            <v>277.3</v>
          </cell>
          <cell r="H106">
            <v>277.3</v>
          </cell>
        </row>
        <row r="107">
          <cell r="A107" t="str">
            <v/>
          </cell>
          <cell r="B107" t="str">
            <v>Energy   Contents   in   MKwh</v>
          </cell>
          <cell r="C107" t="str">
            <v>MU</v>
          </cell>
          <cell r="D107">
            <v>300</v>
          </cell>
          <cell r="E107">
            <v>258.89999999999998</v>
          </cell>
          <cell r="F107">
            <v>1.1279999999999999</v>
          </cell>
          <cell r="G107">
            <v>0</v>
          </cell>
          <cell r="H107">
            <v>0</v>
          </cell>
        </row>
        <row r="108">
          <cell r="A108" t="str">
            <v>e</v>
          </cell>
          <cell r="B108" t="str">
            <v>BIRSINGHPUR     MDDL    471.00 M</v>
          </cell>
          <cell r="C108" t="str">
            <v>M</v>
          </cell>
          <cell r="D108">
            <v>300</v>
          </cell>
          <cell r="E108">
            <v>251.97</v>
          </cell>
          <cell r="F108">
            <v>475.97</v>
          </cell>
          <cell r="G108">
            <v>475.1</v>
          </cell>
          <cell r="H108">
            <v>475.34</v>
          </cell>
        </row>
        <row r="109">
          <cell r="A109" t="str">
            <v/>
          </cell>
          <cell r="B109" t="str">
            <v>Energy   Contents   in   MKwh</v>
          </cell>
          <cell r="C109" t="str">
            <v>MU</v>
          </cell>
          <cell r="D109">
            <v>300</v>
          </cell>
          <cell r="E109">
            <v>202.17</v>
          </cell>
          <cell r="F109">
            <v>4.7477</v>
          </cell>
          <cell r="G109">
            <v>4.5209999999999999</v>
          </cell>
          <cell r="H109">
            <v>4.5</v>
          </cell>
        </row>
        <row r="110">
          <cell r="A110" t="str">
            <v>f</v>
          </cell>
          <cell r="B110" t="str">
            <v>HASDEO-BANGO    MDDL    329.79 M</v>
          </cell>
          <cell r="C110" t="str">
            <v>M</v>
          </cell>
          <cell r="D110">
            <v>250</v>
          </cell>
          <cell r="E110">
            <v>248.2</v>
          </cell>
          <cell r="F110" t="str">
            <v>N.A.</v>
          </cell>
          <cell r="G110">
            <v>353.12</v>
          </cell>
          <cell r="H110">
            <v>347.98</v>
          </cell>
        </row>
        <row r="111">
          <cell r="A111" t="str">
            <v/>
          </cell>
          <cell r="B111" t="str">
            <v>Energy   Contents   in   MKwh</v>
          </cell>
          <cell r="C111" t="str">
            <v>MU</v>
          </cell>
          <cell r="D111">
            <v>250</v>
          </cell>
          <cell r="E111">
            <v>180.96</v>
          </cell>
          <cell r="F111" t="str">
            <v>-</v>
          </cell>
          <cell r="G111">
            <v>152.76295999999999</v>
          </cell>
          <cell r="H111">
            <v>94</v>
          </cell>
        </row>
        <row r="112">
          <cell r="A112" t="str">
            <v>g</v>
          </cell>
          <cell r="B112" t="str">
            <v xml:space="preserve">RAJGHAT     MDDL    </v>
          </cell>
          <cell r="C112" t="str">
            <v>M</v>
          </cell>
          <cell r="D112">
            <v>280</v>
          </cell>
          <cell r="E112">
            <v>228.44</v>
          </cell>
          <cell r="F112" t="str">
            <v>N.A.</v>
          </cell>
          <cell r="G112">
            <v>353.12</v>
          </cell>
          <cell r="H112" t="str">
            <v/>
          </cell>
        </row>
        <row r="113">
          <cell r="A113" t="str">
            <v/>
          </cell>
          <cell r="B113" t="str">
            <v>Energy   Contents   in   MKwh</v>
          </cell>
          <cell r="C113" t="str">
            <v>MU</v>
          </cell>
          <cell r="D113">
            <v>1250</v>
          </cell>
          <cell r="E113">
            <v>1209.6600000000001</v>
          </cell>
          <cell r="F113" t="str">
            <v>-</v>
          </cell>
          <cell r="G113">
            <v>152.76295999999999</v>
          </cell>
          <cell r="H113" t="str">
            <v/>
          </cell>
        </row>
        <row r="114">
          <cell r="A114" t="str">
            <v/>
          </cell>
          <cell r="B114" t="str">
            <v>M.P.E.B. GENERATION  AS PER SHARE</v>
          </cell>
          <cell r="C114">
            <v>240</v>
          </cell>
          <cell r="D114">
            <v>1310</v>
          </cell>
          <cell r="E114">
            <v>988.66</v>
          </cell>
          <cell r="F114">
            <v>75.470229007633591</v>
          </cell>
          <cell r="G114">
            <v>69.31</v>
          </cell>
          <cell r="H114">
            <v>47.025304414003045</v>
          </cell>
        </row>
        <row r="115">
          <cell r="A115">
            <v>1</v>
          </cell>
          <cell r="B115" t="str">
            <v>THERMAL  ( Excl. 40% Satpura I)</v>
          </cell>
          <cell r="C115" t="str">
            <v>MU</v>
          </cell>
          <cell r="D115">
            <v>11025.74</v>
          </cell>
          <cell r="E115">
            <v>11747.67</v>
          </cell>
          <cell r="F115">
            <v>12723.74</v>
          </cell>
          <cell r="G115">
            <v>14182.079879999999</v>
          </cell>
          <cell r="H115">
            <v>15345.74</v>
          </cell>
        </row>
        <row r="116">
          <cell r="A116">
            <v>2</v>
          </cell>
          <cell r="B116" t="str">
            <v>HYDEL    ( Excl. 50 % Chambal &amp; 1/3 Pench )</v>
          </cell>
          <cell r="C116" t="str">
            <v>MU</v>
          </cell>
          <cell r="D116">
            <v>1498.64</v>
          </cell>
          <cell r="E116">
            <v>1511.49</v>
          </cell>
          <cell r="F116">
            <v>1658.26</v>
          </cell>
          <cell r="G116">
            <v>2415.3094620000002</v>
          </cell>
          <cell r="H116">
            <v>2253.15</v>
          </cell>
        </row>
        <row r="117">
          <cell r="A117">
            <v>3</v>
          </cell>
          <cell r="B117" t="str">
            <v>TOTAL</v>
          </cell>
          <cell r="C117" t="str">
            <v>MU</v>
          </cell>
          <cell r="D117">
            <v>12524.38</v>
          </cell>
          <cell r="E117">
            <v>13259.16</v>
          </cell>
          <cell r="F117">
            <v>14382</v>
          </cell>
          <cell r="G117">
            <v>16597.389341999999</v>
          </cell>
          <cell r="H117">
            <v>17598.88</v>
          </cell>
        </row>
        <row r="118">
          <cell r="A118" t="str">
            <v>Note :-</v>
          </cell>
          <cell r="B118" t="str">
            <v>1.Heavy and good rains resulted in more secondary generation in Hydel Stations in Year 1994-95</v>
          </cell>
          <cell r="C118">
            <v>240</v>
          </cell>
          <cell r="D118">
            <v>1120</v>
          </cell>
          <cell r="E118">
            <v>1070.5160000000001</v>
          </cell>
          <cell r="F118">
            <v>95.581785714285715</v>
          </cell>
          <cell r="G118">
            <v>70.069999999999993</v>
          </cell>
          <cell r="H118">
            <v>50.918759512937605</v>
          </cell>
        </row>
        <row r="119">
          <cell r="A119" t="str">
            <v>Note :-</v>
          </cell>
          <cell r="B119" t="str">
            <v>2.Intermittent rains practically every month resulted in building up level and non utilisation of water due to lack of demand in 1997-98.</v>
          </cell>
          <cell r="C119">
            <v>240</v>
          </cell>
          <cell r="D119">
            <v>1100</v>
          </cell>
          <cell r="E119">
            <v>1122.9000000000001</v>
          </cell>
          <cell r="F119">
            <v>102.08181818181819</v>
          </cell>
          <cell r="G119">
            <v>76.099999999999994</v>
          </cell>
          <cell r="H119">
            <v>53.410388127853885</v>
          </cell>
        </row>
        <row r="120">
          <cell r="A120" t="str">
            <v>EXECUTIVE SUMMARY</v>
          </cell>
          <cell r="B120" t="str">
            <v>95-96</v>
          </cell>
          <cell r="C120">
            <v>240</v>
          </cell>
          <cell r="D120">
            <v>1150</v>
          </cell>
          <cell r="E120">
            <v>958</v>
          </cell>
          <cell r="F120">
            <v>83.304347826086953</v>
          </cell>
          <cell r="G120">
            <v>73.400000000000006</v>
          </cell>
          <cell r="H120">
            <v>45.442471159684274</v>
          </cell>
        </row>
        <row r="121">
          <cell r="A121" t="str">
            <v>96-97 to 00-01</v>
          </cell>
          <cell r="B121" t="str">
            <v>96-97</v>
          </cell>
          <cell r="C121">
            <v>240</v>
          </cell>
          <cell r="D121">
            <v>1200</v>
          </cell>
          <cell r="E121">
            <v>420.6</v>
          </cell>
          <cell r="F121">
            <v>35.049999999999997</v>
          </cell>
          <cell r="G121">
            <v>29.8</v>
          </cell>
          <cell r="H121">
            <v>20.005707762557076</v>
          </cell>
        </row>
        <row r="122">
          <cell r="A122" t="str">
            <v xml:space="preserve"> HYDEL GENETRATION</v>
          </cell>
          <cell r="B122" t="str">
            <v>97-98</v>
          </cell>
          <cell r="C122">
            <v>240</v>
          </cell>
          <cell r="D122">
            <v>1000</v>
          </cell>
          <cell r="E122">
            <v>526.26</v>
          </cell>
          <cell r="F122">
            <v>52.625999999999998</v>
          </cell>
          <cell r="G122">
            <v>31.9</v>
          </cell>
          <cell r="H122">
            <v>25.031392694063928</v>
          </cell>
        </row>
        <row r="123">
          <cell r="A123" t="str">
            <v/>
          </cell>
          <cell r="B123" t="str">
            <v>P A R T I C U L A R S</v>
          </cell>
          <cell r="C123">
            <v>240</v>
          </cell>
          <cell r="D123" t="str">
            <v>96-97</v>
          </cell>
          <cell r="E123" t="str">
            <v>97-98</v>
          </cell>
          <cell r="F123" t="str">
            <v>98-99</v>
          </cell>
          <cell r="G123" t="str">
            <v>99-00</v>
          </cell>
          <cell r="H123" t="str">
            <v>00-01</v>
          </cell>
        </row>
        <row r="124">
          <cell r="A124">
            <v>1</v>
          </cell>
          <cell r="B124" t="str">
            <v>Hydel Generation(G'sagar+Pench+Bargi+Tons+ B'pur+HB))</v>
          </cell>
          <cell r="C124" t="str">
            <v>MU</v>
          </cell>
          <cell r="D124">
            <v>2067.65</v>
          </cell>
          <cell r="E124">
            <v>2232.69</v>
          </cell>
          <cell r="F124">
            <v>2833.73</v>
          </cell>
          <cell r="G124">
            <v>2459.5</v>
          </cell>
          <cell r="H124">
            <v>1824.28</v>
          </cell>
        </row>
        <row r="125">
          <cell r="A125">
            <v>2</v>
          </cell>
          <cell r="B125" t="str">
            <v xml:space="preserve">Target (PLAN )   </v>
          </cell>
          <cell r="C125" t="str">
            <v>MU</v>
          </cell>
          <cell r="D125">
            <v>2195</v>
          </cell>
          <cell r="E125">
            <v>2195</v>
          </cell>
          <cell r="F125">
            <v>2275</v>
          </cell>
          <cell r="G125">
            <v>2440</v>
          </cell>
          <cell r="H125">
            <v>2480</v>
          </cell>
        </row>
        <row r="126">
          <cell r="A126">
            <v>3</v>
          </cell>
          <cell r="B126" t="str">
            <v>ACHIEVEMENT Percentage of ( 2 )</v>
          </cell>
          <cell r="C126" t="str">
            <v>%</v>
          </cell>
          <cell r="D126">
            <v>94.198177676537583</v>
          </cell>
          <cell r="E126">
            <v>101.71708428246014</v>
          </cell>
          <cell r="F126">
            <v>124.56</v>
          </cell>
          <cell r="G126">
            <v>124.56</v>
          </cell>
          <cell r="H126">
            <v>73.559677419354841</v>
          </cell>
        </row>
        <row r="127">
          <cell r="A127">
            <v>4</v>
          </cell>
          <cell r="B127" t="str">
            <v>Hydel Generation M.P.Share</v>
          </cell>
          <cell r="C127" t="str">
            <v>MU</v>
          </cell>
          <cell r="D127">
            <v>2274.37</v>
          </cell>
          <cell r="E127">
            <v>2324.88</v>
          </cell>
          <cell r="F127">
            <v>2850.57</v>
          </cell>
          <cell r="G127">
            <v>2507.1999999999998</v>
          </cell>
          <cell r="H127">
            <v>1809.98</v>
          </cell>
        </row>
        <row r="128">
          <cell r="A128">
            <v>5</v>
          </cell>
          <cell r="B128" t="str">
            <v xml:space="preserve">Target (PLAN )   </v>
          </cell>
          <cell r="C128" t="str">
            <v>MU</v>
          </cell>
          <cell r="D128">
            <v>2200</v>
          </cell>
          <cell r="E128">
            <v>2200</v>
          </cell>
          <cell r="F128">
            <v>2300</v>
          </cell>
          <cell r="G128">
            <v>2385</v>
          </cell>
          <cell r="H128">
            <v>2424.17</v>
          </cell>
        </row>
        <row r="129">
          <cell r="A129">
            <v>6</v>
          </cell>
          <cell r="B129" t="str">
            <v>ACHIEVEMENT Percentage of ( 5 )</v>
          </cell>
          <cell r="C129" t="str">
            <v>%</v>
          </cell>
          <cell r="D129">
            <v>103.38045454545454</v>
          </cell>
          <cell r="E129">
            <v>105.67636363636363</v>
          </cell>
          <cell r="F129">
            <v>123.94</v>
          </cell>
          <cell r="G129">
            <v>123.94</v>
          </cell>
          <cell r="H129">
            <v>74.663905584179332</v>
          </cell>
        </row>
        <row r="130">
          <cell r="A130">
            <v>7</v>
          </cell>
          <cell r="B130" t="str">
            <v xml:space="preserve">Reservoir Level at the end </v>
          </cell>
          <cell r="C130">
            <v>300</v>
          </cell>
          <cell r="D130">
            <v>1550</v>
          </cell>
          <cell r="E130">
            <v>1068.78</v>
          </cell>
          <cell r="F130">
            <v>68.953548387096774</v>
          </cell>
          <cell r="G130">
            <v>59.14</v>
          </cell>
          <cell r="H130">
            <v>40.557832422586522</v>
          </cell>
        </row>
        <row r="131">
          <cell r="A131" t="str">
            <v>a</v>
          </cell>
          <cell r="B131" t="str">
            <v>GANDHISAGAR     MDDL   1250.00 Ft</v>
          </cell>
          <cell r="C131" t="str">
            <v>FT</v>
          </cell>
          <cell r="D131">
            <v>1291.08</v>
          </cell>
          <cell r="E131">
            <v>1295.8</v>
          </cell>
          <cell r="F131">
            <v>1272.98</v>
          </cell>
          <cell r="G131">
            <v>1265.2</v>
          </cell>
          <cell r="H131">
            <v>1248.69</v>
          </cell>
        </row>
        <row r="132">
          <cell r="A132" t="str">
            <v/>
          </cell>
          <cell r="B132" t="str">
            <v>Energy   Contents   in   MKwh</v>
          </cell>
          <cell r="C132" t="str">
            <v>MU</v>
          </cell>
          <cell r="D132">
            <v>336.2</v>
          </cell>
          <cell r="E132">
            <v>411</v>
          </cell>
          <cell r="F132">
            <v>130.84</v>
          </cell>
          <cell r="G132">
            <v>75.400000000000006</v>
          </cell>
          <cell r="H132">
            <v>0</v>
          </cell>
        </row>
        <row r="133">
          <cell r="A133" t="str">
            <v>b</v>
          </cell>
          <cell r="B133" t="str">
            <v>PENCH           MDDL    464.50 M</v>
          </cell>
          <cell r="C133" t="str">
            <v>M</v>
          </cell>
          <cell r="D133">
            <v>467.3</v>
          </cell>
          <cell r="E133">
            <v>486.66</v>
          </cell>
          <cell r="F133">
            <v>481.29</v>
          </cell>
          <cell r="G133">
            <v>478.86</v>
          </cell>
          <cell r="H133">
            <v>463.46</v>
          </cell>
        </row>
        <row r="134">
          <cell r="A134" t="str">
            <v/>
          </cell>
          <cell r="B134" t="str">
            <v>Energy   Contents   in   MKwh</v>
          </cell>
          <cell r="C134" t="str">
            <v>MU</v>
          </cell>
          <cell r="D134">
            <v>18.8</v>
          </cell>
          <cell r="E134">
            <v>289.5</v>
          </cell>
          <cell r="F134">
            <v>177.93</v>
          </cell>
          <cell r="G134">
            <v>137.9</v>
          </cell>
          <cell r="H134">
            <v>0</v>
          </cell>
        </row>
        <row r="135">
          <cell r="A135" t="str">
            <v>c</v>
          </cell>
          <cell r="B135" t="str">
            <v>BARGI           MDDL    403.50 M</v>
          </cell>
          <cell r="C135" t="str">
            <v>M</v>
          </cell>
          <cell r="D135">
            <v>411.35</v>
          </cell>
          <cell r="E135">
            <v>416.75</v>
          </cell>
          <cell r="F135">
            <v>410.45</v>
          </cell>
          <cell r="G135">
            <v>411.05</v>
          </cell>
          <cell r="H135">
            <v>410</v>
          </cell>
        </row>
        <row r="136">
          <cell r="A136" t="str">
            <v/>
          </cell>
          <cell r="B136" t="str">
            <v>Energy   Contents   in   MKwh</v>
          </cell>
          <cell r="C136" t="str">
            <v>MU</v>
          </cell>
          <cell r="D136">
            <v>71.55</v>
          </cell>
          <cell r="E136">
            <v>160.75</v>
          </cell>
          <cell r="F136">
            <v>60.4</v>
          </cell>
          <cell r="G136">
            <v>67.650000000000006</v>
          </cell>
          <cell r="H136">
            <v>55</v>
          </cell>
        </row>
        <row r="137">
          <cell r="A137" t="str">
            <v>d</v>
          </cell>
          <cell r="B137" t="str">
            <v>TONS            MDDL    275.00 M</v>
          </cell>
          <cell r="C137" t="str">
            <v>M</v>
          </cell>
          <cell r="D137">
            <v>277.3</v>
          </cell>
          <cell r="E137">
            <v>277.2</v>
          </cell>
          <cell r="F137">
            <v>277</v>
          </cell>
          <cell r="G137">
            <v>275</v>
          </cell>
          <cell r="H137">
            <v>276.3</v>
          </cell>
        </row>
        <row r="138">
          <cell r="A138" t="str">
            <v/>
          </cell>
          <cell r="B138" t="str">
            <v>Energy   Contents   in   MKwh</v>
          </cell>
          <cell r="C138" t="str">
            <v>MU</v>
          </cell>
          <cell r="D138">
            <v>0</v>
          </cell>
          <cell r="E138">
            <v>0</v>
          </cell>
          <cell r="F138">
            <v>0</v>
          </cell>
          <cell r="G138">
            <v>0</v>
          </cell>
          <cell r="H138">
            <v>0.87</v>
          </cell>
        </row>
        <row r="139">
          <cell r="A139" t="str">
            <v>e</v>
          </cell>
          <cell r="B139" t="str">
            <v>BIRSINGHPUR     MDDL    471.00 M</v>
          </cell>
          <cell r="C139" t="str">
            <v>M</v>
          </cell>
          <cell r="D139">
            <v>475.01</v>
          </cell>
          <cell r="E139">
            <v>475.65</v>
          </cell>
          <cell r="F139">
            <v>474.63</v>
          </cell>
          <cell r="G139">
            <v>475.73</v>
          </cell>
          <cell r="H139">
            <v>474.48</v>
          </cell>
        </row>
        <row r="140">
          <cell r="A140" t="str">
            <v/>
          </cell>
          <cell r="B140" t="str">
            <v>Energy   Contents   in   MKwh</v>
          </cell>
          <cell r="C140" t="str">
            <v>MU</v>
          </cell>
          <cell r="D140">
            <v>4.41</v>
          </cell>
          <cell r="E140">
            <v>5.95</v>
          </cell>
          <cell r="F140">
            <v>3.95</v>
          </cell>
          <cell r="G140">
            <v>5.27</v>
          </cell>
          <cell r="H140">
            <v>3.78</v>
          </cell>
        </row>
        <row r="141">
          <cell r="A141" t="str">
            <v>f</v>
          </cell>
          <cell r="B141" t="str">
            <v>HASDEO-BANGO    MDDL    329.79 M</v>
          </cell>
          <cell r="C141" t="str">
            <v>M</v>
          </cell>
          <cell r="D141">
            <v>345</v>
          </cell>
          <cell r="E141">
            <v>355.56</v>
          </cell>
          <cell r="F141">
            <v>334.51</v>
          </cell>
          <cell r="G141">
            <v>344.57</v>
          </cell>
          <cell r="H141">
            <v>345.48</v>
          </cell>
        </row>
        <row r="142">
          <cell r="A142" t="str">
            <v/>
          </cell>
          <cell r="B142" t="str">
            <v>Energy   Contents   in   MKwh</v>
          </cell>
          <cell r="C142" t="str">
            <v>MU</v>
          </cell>
          <cell r="D142">
            <v>68</v>
          </cell>
          <cell r="E142">
            <v>187.4</v>
          </cell>
          <cell r="F142">
            <v>13.18</v>
          </cell>
          <cell r="G142">
            <v>64.849999999999994</v>
          </cell>
          <cell r="H142">
            <v>71.36</v>
          </cell>
        </row>
        <row r="143">
          <cell r="A143" t="str">
            <v>g</v>
          </cell>
          <cell r="B143" t="str">
            <v xml:space="preserve">RAJGHAT     MDDL    </v>
          </cell>
          <cell r="C143" t="str">
            <v>M</v>
          </cell>
          <cell r="D143" t="str">
            <v/>
          </cell>
          <cell r="E143" t="str">
            <v/>
          </cell>
          <cell r="F143" t="str">
            <v/>
          </cell>
          <cell r="G143" t="str">
            <v/>
          </cell>
          <cell r="H143" t="str">
            <v/>
          </cell>
        </row>
        <row r="144">
          <cell r="A144" t="str">
            <v/>
          </cell>
          <cell r="B144" t="str">
            <v>Energy   Contents   in   MKwh</v>
          </cell>
          <cell r="C144" t="str">
            <v>MU</v>
          </cell>
          <cell r="D144" t="str">
            <v/>
          </cell>
          <cell r="E144" t="str">
            <v/>
          </cell>
          <cell r="F144" t="str">
            <v/>
          </cell>
          <cell r="G144" t="str">
            <v/>
          </cell>
          <cell r="H144">
            <v>0</v>
          </cell>
        </row>
        <row r="145">
          <cell r="A145" t="str">
            <v/>
          </cell>
          <cell r="B145" t="str">
            <v>M.P.E.B. GENERATION  AS PER SHARE</v>
          </cell>
          <cell r="C145">
            <v>312.5</v>
          </cell>
          <cell r="D145">
            <v>1650</v>
          </cell>
          <cell r="E145">
            <v>1832.28</v>
          </cell>
          <cell r="F145">
            <v>111.04727272727273</v>
          </cell>
          <cell r="G145">
            <v>78.5</v>
          </cell>
          <cell r="H145">
            <v>66.932602739726022</v>
          </cell>
        </row>
        <row r="146">
          <cell r="A146">
            <v>1</v>
          </cell>
          <cell r="B146" t="str">
            <v>THERMAL  ( Excl. 40% Satpura I)</v>
          </cell>
          <cell r="C146" t="str">
            <v>MU</v>
          </cell>
          <cell r="D146">
            <v>16139.38</v>
          </cell>
          <cell r="E146">
            <v>17117.55</v>
          </cell>
          <cell r="F146">
            <v>17701.060000000001</v>
          </cell>
          <cell r="G146">
            <v>19305.5</v>
          </cell>
          <cell r="H146">
            <v>19626.939999999999</v>
          </cell>
        </row>
        <row r="147">
          <cell r="A147">
            <v>2</v>
          </cell>
          <cell r="B147" t="str">
            <v>HYDEL    ( Excl. 50 % Chambal &amp; 1/3 Pench )</v>
          </cell>
          <cell r="C147" t="str">
            <v>MU</v>
          </cell>
          <cell r="D147">
            <v>2274.37</v>
          </cell>
          <cell r="E147">
            <v>2324.88</v>
          </cell>
          <cell r="F147">
            <v>2850.57</v>
          </cell>
          <cell r="G147">
            <v>2507.1999999999998</v>
          </cell>
          <cell r="H147">
            <v>1809.98</v>
          </cell>
        </row>
        <row r="148">
          <cell r="A148">
            <v>3</v>
          </cell>
          <cell r="B148" t="str">
            <v>TOTAL</v>
          </cell>
          <cell r="C148" t="str">
            <v>MU</v>
          </cell>
          <cell r="D148">
            <v>18413.75</v>
          </cell>
          <cell r="E148">
            <v>19442.43</v>
          </cell>
          <cell r="F148">
            <v>20551.63</v>
          </cell>
          <cell r="G148">
            <v>21812.7</v>
          </cell>
          <cell r="H148">
            <v>21436.92</v>
          </cell>
        </row>
        <row r="149">
          <cell r="A149" t="str">
            <v>Note :-</v>
          </cell>
          <cell r="B149" t="str">
            <v>1.Heavy and good rains resulted in more secondary generation in Hydel Stations in Year 1994-95</v>
          </cell>
          <cell r="C149">
            <v>312.5</v>
          </cell>
          <cell r="D149">
            <v>1600</v>
          </cell>
          <cell r="E149">
            <v>1538.84</v>
          </cell>
          <cell r="F149">
            <v>96.177499999999995</v>
          </cell>
          <cell r="G149">
            <v>72.41</v>
          </cell>
          <cell r="H149">
            <v>56.213333333333331</v>
          </cell>
        </row>
        <row r="150">
          <cell r="A150" t="str">
            <v>Note :-</v>
          </cell>
          <cell r="B150" t="str">
            <v>2.Intermittent rains practically every month resulted in building up level and non utilisation of water due to lack of demand in 1997-98.</v>
          </cell>
          <cell r="C150">
            <v>312.5</v>
          </cell>
          <cell r="D150">
            <v>1500</v>
          </cell>
          <cell r="E150">
            <v>1519.37</v>
          </cell>
          <cell r="F150">
            <v>101.29133333333333</v>
          </cell>
          <cell r="G150">
            <v>72.699726027397261</v>
          </cell>
          <cell r="H150">
            <v>55.502100456621008</v>
          </cell>
        </row>
        <row r="151">
          <cell r="B151" t="str">
            <v>94-95</v>
          </cell>
          <cell r="C151">
            <v>312.5</v>
          </cell>
          <cell r="D151">
            <v>1550</v>
          </cell>
          <cell r="E151">
            <v>1497.8</v>
          </cell>
          <cell r="F151">
            <v>96.632258064516122</v>
          </cell>
          <cell r="G151">
            <v>70</v>
          </cell>
          <cell r="H151">
            <v>54.714155251141555</v>
          </cell>
        </row>
        <row r="152">
          <cell r="B152" t="str">
            <v>95-96</v>
          </cell>
          <cell r="C152">
            <v>312.5</v>
          </cell>
          <cell r="D152">
            <v>1550</v>
          </cell>
          <cell r="E152">
            <v>1814</v>
          </cell>
          <cell r="F152">
            <v>117.03225806451613</v>
          </cell>
          <cell r="G152">
            <v>78.900000000000006</v>
          </cell>
          <cell r="H152">
            <v>66.083788706739526</v>
          </cell>
        </row>
        <row r="153">
          <cell r="B153" t="str">
            <v>96-97</v>
          </cell>
          <cell r="C153">
            <v>312.5</v>
          </cell>
          <cell r="D153">
            <v>1650</v>
          </cell>
          <cell r="E153">
            <v>1819</v>
          </cell>
          <cell r="F153">
            <v>110.24242424242425</v>
          </cell>
          <cell r="G153">
            <v>78</v>
          </cell>
          <cell r="H153">
            <v>66.447488584474883</v>
          </cell>
        </row>
        <row r="154">
          <cell r="B154" t="str">
            <v>97-98</v>
          </cell>
          <cell r="C154">
            <v>312.5</v>
          </cell>
          <cell r="D154">
            <v>1800</v>
          </cell>
          <cell r="E154">
            <v>2122.88</v>
          </cell>
          <cell r="F154">
            <v>117.93777777777778</v>
          </cell>
          <cell r="G154">
            <v>85.2</v>
          </cell>
          <cell r="H154">
            <v>77.548127853881283</v>
          </cell>
        </row>
        <row r="155">
          <cell r="B155" t="str">
            <v>98-99</v>
          </cell>
          <cell r="C155">
            <v>312.5</v>
          </cell>
          <cell r="D155">
            <v>1700</v>
          </cell>
          <cell r="E155">
            <v>1925.81</v>
          </cell>
          <cell r="F155">
            <v>113.28294117647059</v>
          </cell>
          <cell r="G155">
            <v>78.900000000000006</v>
          </cell>
          <cell r="H155">
            <v>70.349223744292232</v>
          </cell>
        </row>
        <row r="156">
          <cell r="B156" t="str">
            <v>99-00</v>
          </cell>
          <cell r="C156">
            <v>312.5</v>
          </cell>
          <cell r="D156">
            <v>2050</v>
          </cell>
          <cell r="E156">
            <v>2102.1999999999998</v>
          </cell>
          <cell r="F156">
            <v>102.5</v>
          </cell>
          <cell r="G156">
            <v>80.8</v>
          </cell>
          <cell r="H156">
            <v>76.599999999999994</v>
          </cell>
        </row>
        <row r="157">
          <cell r="B157" t="str">
            <v>00-01</v>
          </cell>
          <cell r="C157">
            <v>312.5</v>
          </cell>
          <cell r="D157">
            <v>1950</v>
          </cell>
          <cell r="E157">
            <v>1972.36</v>
          </cell>
          <cell r="F157">
            <v>101.15</v>
          </cell>
          <cell r="G157">
            <v>78.77</v>
          </cell>
          <cell r="H157">
            <v>72.05</v>
          </cell>
        </row>
        <row r="158">
          <cell r="A158" t="str">
            <v>Average last 5 years</v>
          </cell>
          <cell r="B158">
            <v>0</v>
          </cell>
          <cell r="C158">
            <v>0</v>
          </cell>
          <cell r="D158">
            <v>1830</v>
          </cell>
          <cell r="E158">
            <v>1988.45</v>
          </cell>
          <cell r="F158">
            <v>109.02262863933451</v>
          </cell>
          <cell r="G158">
            <v>80.333999999999989</v>
          </cell>
          <cell r="H158">
            <v>72.598968036529669</v>
          </cell>
        </row>
        <row r="159">
          <cell r="A159" t="str">
            <v>SATPURA II</v>
          </cell>
          <cell r="B159" t="str">
            <v>88-89</v>
          </cell>
          <cell r="C159">
            <v>410</v>
          </cell>
          <cell r="D159">
            <v>1800</v>
          </cell>
          <cell r="E159">
            <v>1359.91</v>
          </cell>
          <cell r="F159">
            <v>75.550555555555562</v>
          </cell>
          <cell r="G159">
            <v>64.67</v>
          </cell>
          <cell r="H159">
            <v>37.863626239002116</v>
          </cell>
        </row>
        <row r="160">
          <cell r="B160" t="str">
            <v>89-90</v>
          </cell>
          <cell r="C160">
            <v>410</v>
          </cell>
          <cell r="D160">
            <v>1800</v>
          </cell>
          <cell r="E160">
            <v>1247.99</v>
          </cell>
          <cell r="F160">
            <v>69.332777777777778</v>
          </cell>
          <cell r="G160">
            <v>64.5</v>
          </cell>
          <cell r="H160">
            <v>34.747466310279542</v>
          </cell>
        </row>
        <row r="161">
          <cell r="B161" t="str">
            <v>90-91</v>
          </cell>
          <cell r="C161">
            <v>410</v>
          </cell>
          <cell r="D161">
            <v>1800</v>
          </cell>
          <cell r="E161">
            <v>1143.08</v>
          </cell>
          <cell r="F161">
            <v>63.504444444444445</v>
          </cell>
          <cell r="G161">
            <v>59.01</v>
          </cell>
          <cell r="H161">
            <v>31.826484018264839</v>
          </cell>
        </row>
        <row r="162">
          <cell r="B162" t="str">
            <v>91-92</v>
          </cell>
          <cell r="C162">
            <v>410</v>
          </cell>
          <cell r="D162">
            <v>1800</v>
          </cell>
          <cell r="E162">
            <v>1261.23</v>
          </cell>
          <cell r="F162">
            <v>70.068333333333328</v>
          </cell>
          <cell r="G162">
            <v>57.19</v>
          </cell>
          <cell r="H162">
            <v>35.116104243234211</v>
          </cell>
        </row>
        <row r="163">
          <cell r="B163" t="str">
            <v>92-93</v>
          </cell>
          <cell r="C163">
            <v>410</v>
          </cell>
          <cell r="D163">
            <v>1600</v>
          </cell>
          <cell r="E163">
            <v>1091.3900000000001</v>
          </cell>
          <cell r="F163">
            <v>68.211875000000006</v>
          </cell>
          <cell r="G163">
            <v>52.11</v>
          </cell>
          <cell r="H163">
            <v>30.387292571555857</v>
          </cell>
        </row>
        <row r="164">
          <cell r="B164" t="str">
            <v>93-94</v>
          </cell>
          <cell r="C164">
            <v>410</v>
          </cell>
          <cell r="D164">
            <v>1400</v>
          </cell>
          <cell r="E164">
            <v>1268.5727999999999</v>
          </cell>
          <cell r="F164">
            <v>90.612342857142863</v>
          </cell>
          <cell r="G164">
            <v>50.802958904109587</v>
          </cell>
          <cell r="H164">
            <v>35.320547945205476</v>
          </cell>
        </row>
        <row r="165">
          <cell r="B165" t="str">
            <v>94-95</v>
          </cell>
          <cell r="C165">
            <v>410</v>
          </cell>
          <cell r="D165">
            <v>1400</v>
          </cell>
          <cell r="E165">
            <v>2021.1</v>
          </cell>
          <cell r="F165">
            <v>144.36428571428573</v>
          </cell>
          <cell r="G165">
            <v>74.5</v>
          </cell>
          <cell r="H165">
            <v>56.272970263949212</v>
          </cell>
        </row>
        <row r="166">
          <cell r="B166" t="str">
            <v>95-96</v>
          </cell>
          <cell r="C166">
            <v>410</v>
          </cell>
          <cell r="D166">
            <v>2000</v>
          </cell>
          <cell r="E166">
            <v>2079.3000000000002</v>
          </cell>
          <cell r="F166">
            <v>103.96500000000002</v>
          </cell>
          <cell r="G166">
            <v>77.3</v>
          </cell>
          <cell r="H166">
            <v>57.735239237638289</v>
          </cell>
        </row>
        <row r="167">
          <cell r="B167" t="str">
            <v>96-97</v>
          </cell>
          <cell r="C167">
            <v>410</v>
          </cell>
          <cell r="D167">
            <v>2000</v>
          </cell>
          <cell r="E167">
            <v>2273.1</v>
          </cell>
          <cell r="F167">
            <v>113.655</v>
          </cell>
          <cell r="G167">
            <v>77.599999999999994</v>
          </cell>
          <cell r="H167">
            <v>63.289341797527563</v>
          </cell>
        </row>
        <row r="168">
          <cell r="B168" t="str">
            <v>97-98</v>
          </cell>
          <cell r="C168">
            <v>410</v>
          </cell>
          <cell r="D168">
            <v>2200</v>
          </cell>
          <cell r="E168">
            <v>2601.9899999999998</v>
          </cell>
          <cell r="F168">
            <v>118.27227272727271</v>
          </cell>
          <cell r="G168">
            <v>84.5</v>
          </cell>
          <cell r="H168">
            <v>72.446541931172732</v>
          </cell>
        </row>
        <row r="169">
          <cell r="B169" t="str">
            <v>98-99</v>
          </cell>
          <cell r="C169">
            <v>410</v>
          </cell>
          <cell r="D169">
            <v>2150</v>
          </cell>
          <cell r="E169">
            <v>2881.87</v>
          </cell>
          <cell r="F169">
            <v>134.04046511627908</v>
          </cell>
          <cell r="G169">
            <v>87.5</v>
          </cell>
          <cell r="H169">
            <v>80.239169172513641</v>
          </cell>
        </row>
        <row r="170">
          <cell r="B170" t="str">
            <v>99-00</v>
          </cell>
          <cell r="C170">
            <v>410</v>
          </cell>
          <cell r="D170">
            <v>2700</v>
          </cell>
          <cell r="E170">
            <v>2520.9</v>
          </cell>
          <cell r="F170">
            <v>93.3</v>
          </cell>
          <cell r="G170">
            <v>75.2</v>
          </cell>
          <cell r="H170">
            <v>70</v>
          </cell>
        </row>
        <row r="171">
          <cell r="B171" t="str">
            <v>00-01</v>
          </cell>
          <cell r="C171">
            <v>410</v>
          </cell>
          <cell r="D171">
            <v>2850</v>
          </cell>
          <cell r="E171">
            <v>2450.13</v>
          </cell>
          <cell r="F171">
            <v>85.97</v>
          </cell>
          <cell r="G171">
            <v>77.64</v>
          </cell>
          <cell r="H171">
            <v>68.22</v>
          </cell>
        </row>
        <row r="172">
          <cell r="A172" t="str">
            <v>Average last 5 years</v>
          </cell>
          <cell r="B172">
            <v>0</v>
          </cell>
          <cell r="C172">
            <v>0</v>
          </cell>
          <cell r="D172">
            <v>2380</v>
          </cell>
          <cell r="E172">
            <v>2545.5980000000004</v>
          </cell>
          <cell r="F172">
            <v>109.04754756871037</v>
          </cell>
          <cell r="G172">
            <v>80.488</v>
          </cell>
          <cell r="H172">
            <v>70.839010580242785</v>
          </cell>
        </row>
        <row r="173">
          <cell r="A173" t="str">
            <v>SATPURA III</v>
          </cell>
          <cell r="B173" t="str">
            <v>88-89</v>
          </cell>
          <cell r="C173">
            <v>420</v>
          </cell>
          <cell r="D173">
            <v>2050</v>
          </cell>
          <cell r="E173">
            <v>1857.99</v>
          </cell>
          <cell r="F173">
            <v>90.633658536585372</v>
          </cell>
          <cell r="G173">
            <v>75.62</v>
          </cell>
          <cell r="H173">
            <v>50.4998369210698</v>
          </cell>
        </row>
        <row r="174">
          <cell r="B174" t="str">
            <v>89-90</v>
          </cell>
          <cell r="C174">
            <v>420</v>
          </cell>
          <cell r="D174">
            <v>2100</v>
          </cell>
          <cell r="E174">
            <v>1805.67</v>
          </cell>
          <cell r="F174">
            <v>85.984285714285718</v>
          </cell>
          <cell r="G174">
            <v>88.7</v>
          </cell>
          <cell r="H174">
            <v>49.077788649706456</v>
          </cell>
        </row>
        <row r="175">
          <cell r="B175" t="str">
            <v>90-91</v>
          </cell>
          <cell r="C175">
            <v>420</v>
          </cell>
          <cell r="D175">
            <v>1950</v>
          </cell>
          <cell r="E175">
            <v>1496.73</v>
          </cell>
          <cell r="F175">
            <v>76.755384615384614</v>
          </cell>
          <cell r="G175">
            <v>67.97</v>
          </cell>
          <cell r="H175">
            <v>40.680854533594257</v>
          </cell>
        </row>
        <row r="176">
          <cell r="B176" t="str">
            <v>91-92</v>
          </cell>
          <cell r="C176">
            <v>420</v>
          </cell>
          <cell r="D176">
            <v>1950</v>
          </cell>
          <cell r="E176">
            <v>1741.07</v>
          </cell>
          <cell r="F176">
            <v>89.285641025641027</v>
          </cell>
          <cell r="G176">
            <v>69.19</v>
          </cell>
          <cell r="H176">
            <v>47.321972167862576</v>
          </cell>
        </row>
        <row r="177">
          <cell r="B177" t="str">
            <v>92-93</v>
          </cell>
          <cell r="C177">
            <v>420</v>
          </cell>
          <cell r="D177">
            <v>1800</v>
          </cell>
          <cell r="E177">
            <v>2011.32</v>
          </cell>
          <cell r="F177">
            <v>111.74</v>
          </cell>
          <cell r="G177">
            <v>81.23</v>
          </cell>
          <cell r="H177">
            <v>54.667318982387478</v>
          </cell>
        </row>
        <row r="178">
          <cell r="B178" t="str">
            <v>93-94</v>
          </cell>
          <cell r="C178">
            <v>420</v>
          </cell>
          <cell r="D178">
            <v>2015</v>
          </cell>
          <cell r="E178">
            <v>2278.799</v>
          </cell>
          <cell r="F178">
            <v>113.0917617866005</v>
          </cell>
          <cell r="G178">
            <v>81.576273972602735</v>
          </cell>
          <cell r="H178">
            <v>61.93735051098065</v>
          </cell>
        </row>
        <row r="179">
          <cell r="B179" t="str">
            <v>94-95</v>
          </cell>
          <cell r="C179">
            <v>420</v>
          </cell>
          <cell r="D179">
            <v>2000</v>
          </cell>
          <cell r="E179">
            <v>2280.8000000000002</v>
          </cell>
          <cell r="F179">
            <v>114.04000000000002</v>
          </cell>
          <cell r="G179">
            <v>85.1</v>
          </cell>
          <cell r="H179">
            <v>61.991737334203094</v>
          </cell>
        </row>
        <row r="180">
          <cell r="B180" t="str">
            <v>95-96</v>
          </cell>
          <cell r="C180">
            <v>420</v>
          </cell>
          <cell r="D180">
            <v>2100</v>
          </cell>
          <cell r="E180">
            <v>2141.3000000000002</v>
          </cell>
          <cell r="F180">
            <v>101.96666666666668</v>
          </cell>
          <cell r="G180">
            <v>77.400000000000006</v>
          </cell>
          <cell r="H180">
            <v>58.041135397692784</v>
          </cell>
        </row>
        <row r="181">
          <cell r="B181" t="str">
            <v>96-97</v>
          </cell>
          <cell r="C181">
            <v>420</v>
          </cell>
          <cell r="D181">
            <v>2100</v>
          </cell>
          <cell r="E181">
            <v>2447.1999999999998</v>
          </cell>
          <cell r="F181">
            <v>116.53333333333332</v>
          </cell>
          <cell r="G181">
            <v>82.1</v>
          </cell>
          <cell r="H181">
            <v>66.514459665144585</v>
          </cell>
        </row>
        <row r="182">
          <cell r="B182" t="str">
            <v>97-98</v>
          </cell>
          <cell r="C182">
            <v>420</v>
          </cell>
          <cell r="D182">
            <v>2300</v>
          </cell>
          <cell r="E182">
            <v>2706.67</v>
          </cell>
          <cell r="F182">
            <v>117.68130434782609</v>
          </cell>
          <cell r="G182">
            <v>82.6</v>
          </cell>
          <cell r="H182">
            <v>73.566808001739503</v>
          </cell>
        </row>
        <row r="183">
          <cell r="B183" t="str">
            <v>98-99</v>
          </cell>
          <cell r="C183">
            <v>420</v>
          </cell>
          <cell r="D183">
            <v>2250</v>
          </cell>
          <cell r="E183">
            <v>2830.37</v>
          </cell>
          <cell r="F183">
            <v>125.79422222222222</v>
          </cell>
          <cell r="G183">
            <v>82.9</v>
          </cell>
          <cell r="H183">
            <v>76.92895194607523</v>
          </cell>
        </row>
        <row r="184">
          <cell r="B184" t="str">
            <v>99-00</v>
          </cell>
          <cell r="C184">
            <v>420</v>
          </cell>
          <cell r="D184">
            <v>2750</v>
          </cell>
          <cell r="E184">
            <v>3093.5</v>
          </cell>
          <cell r="F184">
            <v>112.5</v>
          </cell>
          <cell r="G184">
            <v>87.3</v>
          </cell>
          <cell r="H184">
            <v>83.9</v>
          </cell>
        </row>
        <row r="185">
          <cell r="B185" t="str">
            <v>00-01</v>
          </cell>
          <cell r="C185">
            <v>420</v>
          </cell>
          <cell r="D185">
            <v>2800</v>
          </cell>
          <cell r="E185">
            <v>2780.62</v>
          </cell>
          <cell r="F185">
            <v>97.46</v>
          </cell>
          <cell r="G185">
            <v>79.290000000000006</v>
          </cell>
          <cell r="H185">
            <v>75.58</v>
          </cell>
        </row>
        <row r="186">
          <cell r="A186" t="str">
            <v>Average last 5 years</v>
          </cell>
          <cell r="B186">
            <v>0</v>
          </cell>
          <cell r="C186">
            <v>0</v>
          </cell>
          <cell r="D186">
            <v>2440</v>
          </cell>
          <cell r="E186">
            <v>2771.672</v>
          </cell>
          <cell r="F186">
            <v>113.99377198067631</v>
          </cell>
          <cell r="G186">
            <v>82.837999999999994</v>
          </cell>
          <cell r="H186">
            <v>75.298043922591859</v>
          </cell>
        </row>
        <row r="187">
          <cell r="A187" t="str">
            <v>STATE  LOAD  DESPATCH  CENTRE  M.P.E.B.  JABALPUR</v>
          </cell>
        </row>
        <row r="188">
          <cell r="A188" t="str">
            <v>SATPURA</v>
          </cell>
        </row>
        <row r="189">
          <cell r="A189" t="str">
            <v>STATION NAME</v>
          </cell>
          <cell r="B189" t="str">
            <v>YEAR</v>
          </cell>
          <cell r="C189" t="str">
            <v>CAPACITY</v>
          </cell>
          <cell r="D189" t="str">
            <v>TARGET</v>
          </cell>
          <cell r="E189" t="str">
            <v>ACTUAL GENE.</v>
          </cell>
          <cell r="F189" t="str">
            <v>ACHIEVE-MENT</v>
          </cell>
          <cell r="G189" t="str">
            <v>AVAIL-ABILITY</v>
          </cell>
          <cell r="H189" t="str">
            <v>P.L.F.</v>
          </cell>
        </row>
        <row r="190">
          <cell r="C190" t="str">
            <v>MW</v>
          </cell>
          <cell r="D190" t="str">
            <v>MKwh</v>
          </cell>
          <cell r="E190" t="str">
            <v>MKwh</v>
          </cell>
          <cell r="F190" t="str">
            <v>%</v>
          </cell>
          <cell r="G190" t="str">
            <v>%</v>
          </cell>
          <cell r="H190" t="str">
            <v>%</v>
          </cell>
        </row>
        <row r="191">
          <cell r="A191" t="str">
            <v>SATPURA</v>
          </cell>
          <cell r="B191" t="str">
            <v>88-89</v>
          </cell>
          <cell r="C191">
            <v>1142.5</v>
          </cell>
          <cell r="D191">
            <v>5500</v>
          </cell>
          <cell r="E191">
            <v>5050.18</v>
          </cell>
          <cell r="F191">
            <v>91.821454545454543</v>
          </cell>
          <cell r="G191">
            <v>72.4782056892779</v>
          </cell>
          <cell r="H191">
            <v>50.459918267837693</v>
          </cell>
        </row>
        <row r="192">
          <cell r="B192" t="str">
            <v>89-90</v>
          </cell>
          <cell r="C192">
            <v>1142.5</v>
          </cell>
          <cell r="D192">
            <v>5475</v>
          </cell>
          <cell r="E192">
            <v>4783.66</v>
          </cell>
          <cell r="F192">
            <v>87.372785388127852</v>
          </cell>
          <cell r="G192">
            <v>76.818052516411385</v>
          </cell>
          <cell r="H192">
            <v>47.796928549304077</v>
          </cell>
        </row>
        <row r="193">
          <cell r="B193" t="str">
            <v>90-91</v>
          </cell>
          <cell r="C193">
            <v>1142.5</v>
          </cell>
          <cell r="D193">
            <v>5450</v>
          </cell>
          <cell r="E193">
            <v>4155.2000000000007</v>
          </cell>
          <cell r="F193">
            <v>76.242201834862399</v>
          </cell>
          <cell r="G193">
            <v>66.023741794310723</v>
          </cell>
          <cell r="H193">
            <v>41.517540441433617</v>
          </cell>
        </row>
        <row r="194">
          <cell r="B194" t="str">
            <v>91-92</v>
          </cell>
          <cell r="C194">
            <v>1142.5</v>
          </cell>
          <cell r="D194">
            <v>5450</v>
          </cell>
          <cell r="E194">
            <v>4387.7699999999995</v>
          </cell>
          <cell r="F194">
            <v>80.509541284403653</v>
          </cell>
          <cell r="G194">
            <v>63.680153172866518</v>
          </cell>
          <cell r="H194">
            <v>43.721526706604003</v>
          </cell>
        </row>
      </sheetData>
      <sheetData sheetId="1">
        <row r="3">
          <cell r="A3" t="str">
            <v>STATION NAME</v>
          </cell>
        </row>
      </sheetData>
      <sheetData sheetId="2">
        <row r="3">
          <cell r="A3" t="str">
            <v>STATION NAME</v>
          </cell>
        </row>
      </sheetData>
      <sheetData sheetId="3">
        <row r="3">
          <cell r="A3" t="str">
            <v>STATION NAME</v>
          </cell>
        </row>
      </sheetData>
      <sheetData sheetId="4" refreshError="1"/>
      <sheetData sheetId="5">
        <row r="3">
          <cell r="A3" t="str">
            <v>STATION NAME</v>
          </cell>
        </row>
      </sheetData>
      <sheetData sheetId="6">
        <row r="3">
          <cell r="A3" t="str">
            <v>STATION NAME</v>
          </cell>
        </row>
      </sheetData>
      <sheetData sheetId="7">
        <row r="3">
          <cell r="A3" t="str">
            <v>STATION NAME</v>
          </cell>
        </row>
      </sheetData>
      <sheetData sheetId="8">
        <row r="3">
          <cell r="A3" t="str">
            <v>STATION NAME</v>
          </cell>
        </row>
      </sheetData>
      <sheetData sheetId="9">
        <row r="3">
          <cell r="A3" t="str">
            <v>STATION NAME</v>
          </cell>
        </row>
      </sheetData>
      <sheetData sheetId="10">
        <row r="4">
          <cell r="A4" t="str">
            <v/>
          </cell>
        </row>
      </sheetData>
      <sheetData sheetId="11"/>
      <sheetData sheetId="12"/>
      <sheetData sheetId="13"/>
      <sheetData sheetId="14"/>
      <sheetData sheetId="15"/>
      <sheetData sheetId="16"/>
      <sheetData sheetId="17"/>
      <sheetData sheetId="18"/>
      <sheetData sheetId="19">
        <row r="4">
          <cell r="A4">
            <v>0</v>
          </cell>
        </row>
      </sheetData>
      <sheetData sheetId="20"/>
      <sheetData sheetId="21">
        <row r="4">
          <cell r="A4" t="str">
            <v/>
          </cell>
        </row>
      </sheetData>
      <sheetData sheetId="22">
        <row r="3">
          <cell r="A3" t="str">
            <v>STATION NAME</v>
          </cell>
        </row>
      </sheetData>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sheetData sheetId="39">
        <row r="3">
          <cell r="A3" t="str">
            <v>STATION NAME</v>
          </cell>
        </row>
      </sheetData>
      <sheetData sheetId="40"/>
      <sheetData sheetId="41">
        <row r="3">
          <cell r="A3" t="str">
            <v>STATION NAME</v>
          </cell>
        </row>
      </sheetData>
      <sheetData sheetId="42">
        <row r="3">
          <cell r="A3" t="str">
            <v>STATION NAME</v>
          </cell>
        </row>
      </sheetData>
      <sheetData sheetId="43">
        <row r="3">
          <cell r="A3" t="str">
            <v>STATION NAME</v>
          </cell>
        </row>
      </sheetData>
      <sheetData sheetId="44"/>
      <sheetData sheetId="45"/>
      <sheetData sheetId="46"/>
      <sheetData sheetId="47"/>
      <sheetData sheetId="48"/>
      <sheetData sheetId="49"/>
      <sheetData sheetId="50"/>
      <sheetData sheetId="51"/>
      <sheetData sheetId="52">
        <row r="3">
          <cell r="A3" t="str">
            <v>STATION NAME</v>
          </cell>
        </row>
      </sheetData>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sheetData sheetId="93"/>
      <sheetData sheetId="94"/>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joduck_SK_1"/>
      <sheetName val="Prog-UP TO JUNE 04"/>
      <sheetName val="RevenueInput"/>
      <sheetName val="cover1"/>
      <sheetName val="Salient1"/>
      <sheetName val="C.S.GENERATION"/>
      <sheetName val="2004"/>
      <sheetName val="Form-C4"/>
      <sheetName val="all"/>
      <sheetName val="#REF"/>
      <sheetName val="BREAKUP OF OIL"/>
      <sheetName val="MANDAL"/>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ough"/>
      <sheetName val="Data"/>
      <sheetName val="MeritOrder"/>
      <sheetName val="Capfac"/>
    </sheetNames>
    <sheetDataSet>
      <sheetData sheetId="0" refreshError="1"/>
      <sheetData sheetId="1" refreshError="1"/>
      <sheetData sheetId="2" refreshError="1">
        <row r="13">
          <cell r="F13">
            <v>69.382499999999993</v>
          </cell>
        </row>
      </sheetData>
      <sheetData sheetId="3"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RT A - GENERAL"/>
      <sheetName val="PARTA-GENERAL (2)"/>
      <sheetName val="PART A - Balance Sheet"/>
      <sheetName val="PART A - PL"/>
      <sheetName val="PART A - PL(2)"/>
      <sheetName val="PART A - PL(3) - OI"/>
      <sheetName val="PART A - OI"/>
      <sheetName val="PART A - OI(2)"/>
      <sheetName val="PART A - QD(1)"/>
      <sheetName val="PART A - QD(2)"/>
      <sheetName val="PART B - TTI"/>
      <sheetName val="PART C"/>
      <sheetName val="Schedule HP BP"/>
      <sheetName val="Schedule BP(2)"/>
      <sheetName val="Schedule DPM - DOA"/>
      <sheetName val="Schedule DOA - DEP"/>
      <sheetName val="Schedule ESR CG"/>
      <sheetName val="FORMULAE"/>
      <sheetName val="Schedule OS CYLA"/>
      <sheetName val="Schedule BFLA CFL 10A"/>
      <sheetName val="Sch 10 B 80G"/>
      <sheetName val="Schedule 80-IA to 80-IC"/>
      <sheetName val="VIA STTR SPI SI "/>
      <sheetName val="Schedule EI AIR IT"/>
      <sheetName val="TDS1 TDS2 TCS"/>
      <sheetName val="FBT"/>
      <sheetName val="04REL"/>
      <sheetName val="all"/>
      <sheetName val="Demand"/>
      <sheetName val="ONLINE DUMP"/>
      <sheetName val="sand"/>
      <sheetName val="stone"/>
      <sheetName val="index"/>
      <sheetName val="Ag LF"/>
      <sheetName val="Energy_bal"/>
      <sheetName val="Data"/>
      <sheetName val="Form_A"/>
      <sheetName val="Graphs"/>
      <sheetName val="Sheet1"/>
      <sheetName val="1"/>
      <sheetName val="Part A General"/>
      <sheetName val="Sorted"/>
      <sheetName val="General"/>
      <sheetName val="MO EY"/>
      <sheetName val="MO CY"/>
      <sheetName val="STN WISE EMR"/>
      <sheetName val="Form-A"/>
      <sheetName val="1.1 Trs. Fai."/>
      <sheetName val="Total Sec Wise for 12-2007"/>
      <sheetName val="cover1"/>
      <sheetName val="SUMMERY"/>
      <sheetName val="Inpu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rt A General"/>
      <sheetName val="Subsidiary Co Details"/>
      <sheetName val="MD, Dir, Co. secy"/>
      <sheetName val="Beneficial_owners"/>
      <sheetName val="Balance Sheet"/>
      <sheetName val="Profit and Loss"/>
      <sheetName val="Other Info"/>
      <sheetName val="Stock details"/>
      <sheetName val="Part B"/>
      <sheetName val="Part C"/>
      <sheetName val="Sch 1 Bus"/>
      <sheetName val="Sch 2 CG"/>
      <sheetName val="Sch 3 Depr"/>
      <sheetName val="Sch 4 HP"/>
      <sheetName val="Sch 5 OS"/>
      <sheetName val="Sch 6 Setoff"/>
      <sheetName val="Sch 7 Bf Setoff"/>
      <sheetName val="Sch 8 Cf Losses"/>
      <sheetName val="Sch 9 Dedns"/>
      <sheetName val="Sch 10 VIA-Sch 11"/>
      <sheetName val="Sch 12-Sch 13"/>
      <sheetName val="Sch 14 88E-Sch 15 115B"/>
      <sheetName val="Sch 16 Div"/>
      <sheetName val="Sch 17 FB"/>
      <sheetName val="Sch 18 Bank"/>
      <sheetName val="Sch 19, 20 Taxes"/>
      <sheetName val="Sch 21 Div Tax"/>
      <sheetName val="Sch 22, 23 FBT"/>
      <sheetName val="Sch 24 TDS"/>
      <sheetName val="Sch 25 TCS"/>
      <sheetName val="VersionI_CD_Z5_ADVANCED"/>
      <sheetName val="Salient1"/>
      <sheetName val="SUMMERY"/>
      <sheetName val="Sorted"/>
      <sheetName val="STN WISE EMR"/>
      <sheetName val="04REL"/>
      <sheetName val="Sept "/>
      <sheetName val="Energy_bal"/>
      <sheetName val="Sheet1"/>
      <sheetName val="Form_A"/>
      <sheetName val="General"/>
      <sheetName val="Data"/>
      <sheetName val="all"/>
      <sheetName val="overall"/>
      <sheetName val="Form-A"/>
      <sheetName val="Ag LF"/>
      <sheetName val="Challan"/>
      <sheetName val="Total Sec Wise for 12-2007"/>
      <sheetName val="sand"/>
      <sheetName val="stone"/>
      <sheetName val="index"/>
      <sheetName val="ssr-rates"/>
      <sheetName val="Sheet2"/>
      <sheetName val="detls"/>
      <sheetName val="1"/>
      <sheetName val="ONLINE DUMP"/>
      <sheetName val="WATER-HAMMER"/>
      <sheetName val="Executive Summary -Thermal"/>
      <sheetName val="Do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Sensitivities"/>
      <sheetName val="General Inputs"/>
      <sheetName val="Input (Opening) Balance Sheet"/>
      <sheetName val="Input (Opening) Fixed Assets"/>
      <sheetName val="Input (Opening) P&amp;L"/>
      <sheetName val="1.1a Fixed Assets"/>
      <sheetName val="1.1b Depn"/>
      <sheetName val="1.1c WDV of assets retired"/>
      <sheetName val="1.1e CWIP"/>
      <sheetName val="1.1f S&amp;LB"/>
      <sheetName val="Other lease"/>
      <sheetName val="1.1g Indian loans"/>
      <sheetName val="1.1h For-Loans Terms "/>
      <sheetName val="1.1h For-Loans Details"/>
      <sheetName val="Working Capital"/>
      <sheetName val="Electricity Duty"/>
      <sheetName val="consumer mix"/>
      <sheetName val="Interest"/>
      <sheetName val="Output P&amp;L"/>
      <sheetName val="Output Balance Sheet"/>
      <sheetName val="Output Financing Plan"/>
      <sheetName val="SFR"/>
      <sheetName val="1.1 Capital Base"/>
      <sheetName val="1.2 Reasonable Return"/>
      <sheetName val="1.3 Expenditure"/>
      <sheetName val="Units-pur-sol"/>
      <sheetName val="Details of Employee Cost"/>
      <sheetName val="1.3b Emp_No_Cost"/>
      <sheetName val="1.4 Non-tariff inc T"/>
      <sheetName val="1.5 Customer Rebates"/>
      <sheetName val="1.6 ARR-Ensuing Year"/>
      <sheetName val="stat.ofdiff."/>
      <sheetName val="checks"/>
      <sheetName val="overall"/>
      <sheetName val="annexure"/>
      <sheetName val="Salient1"/>
      <sheetName val="val-class"/>
      <sheetName val="Sheet1"/>
      <sheetName val="A 3.7"/>
      <sheetName val="feasibility require"/>
      <sheetName val="SUMMERY"/>
      <sheetName val="Total Sec Wise for 12-2007"/>
      <sheetName val="04REL"/>
      <sheetName val="Sheet  _3_"/>
      <sheetName val="Action Plan Monthly Report 20"/>
      <sheetName val="Form_A"/>
      <sheetName val="Inputs"/>
      <sheetName val="Table 74"/>
      <sheetName val="Impt Register Original 2006-07"/>
      <sheetName val="Form-C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stomization"/>
      <sheetName val="GENERAL"/>
      <sheetName val="GENERAL2"/>
      <sheetName val="SUBSIDIARY DETAILS"/>
      <sheetName val="NATUREOFBUSINESS"/>
      <sheetName val="BALANCE_SHEET"/>
      <sheetName val="PROFIT_LOSS"/>
      <sheetName val="OTHER_INFORMATION"/>
      <sheetName val="QUANTITATIVE_DETAILS"/>
      <sheetName val="PART_B"/>
      <sheetName val="PART_C"/>
      <sheetName val="HOUSE_PROPERTY"/>
      <sheetName val="BP"/>
      <sheetName val="DPM_DOA"/>
      <sheetName val="DEP_DCG"/>
      <sheetName val="ESR"/>
      <sheetName val="CG_OS"/>
      <sheetName val="CYLA BFLA"/>
      <sheetName val="CFL"/>
      <sheetName val="10A"/>
      <sheetName val="80G"/>
      <sheetName val="80_"/>
      <sheetName val="SI"/>
      <sheetName val="EI"/>
      <sheetName val="FRINGE_BENEFIT_INFO"/>
      <sheetName val="FRINGE_BENEFITS"/>
      <sheetName val="IT_TDS_TCS_FBT"/>
      <sheetName val="DDT"/>
      <sheetName val="Instructions"/>
      <sheetName val="Verification"/>
      <sheetName val="A 3.7"/>
      <sheetName val="Energy_bal"/>
      <sheetName val="Part A General"/>
      <sheetName val="Part C"/>
      <sheetName val="overall"/>
      <sheetName val="Sheet1"/>
      <sheetName val="Sept "/>
      <sheetName val="STN WISE EMR"/>
      <sheetName val="Ag LF"/>
      <sheetName val="SUBSIDIARY_DETAILS"/>
      <sheetName val="CYLA_BFLA"/>
      <sheetName val="A_3_7"/>
      <sheetName val="Part_A_General"/>
      <sheetName val="al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6.1"/>
      <sheetName val="6.2 p1"/>
      <sheetName val="6.2 p2"/>
      <sheetName val="6.3"/>
      <sheetName val="6.3A"/>
      <sheetName val="6.4a,b"/>
      <sheetName val="6.4c"/>
      <sheetName val="6.5,6.5a"/>
      <sheetName val="6.6"/>
      <sheetName val="6.7 p1"/>
      <sheetName val="6.7 p2"/>
      <sheetName val="6.8"/>
      <sheetName val="6.9"/>
      <sheetName val="6.10"/>
      <sheetName val="6.11"/>
      <sheetName val="6.12"/>
      <sheetName val="6.13"/>
      <sheetName val="6.13a"/>
      <sheetName val="6.14 p1"/>
      <sheetName val="6.14 p2"/>
      <sheetName val="6.14 p3"/>
      <sheetName val="6.14 p4"/>
      <sheetName val="6.14 p5"/>
      <sheetName val="6.14 p6"/>
      <sheetName val="6.15 "/>
      <sheetName val="6.16"/>
      <sheetName val="6.17"/>
      <sheetName val="6.18"/>
      <sheetName val="6.19"/>
      <sheetName val="6.20 p1"/>
      <sheetName val="6.20 p2"/>
      <sheetName val="6.21"/>
    </sheetNames>
    <sheetDataSet>
      <sheetData sheetId="0"/>
      <sheetData sheetId="1"/>
      <sheetData sheetId="2"/>
      <sheetData sheetId="3"/>
      <sheetData sheetId="4"/>
      <sheetData sheetId="5"/>
      <sheetData sheetId="6"/>
      <sheetData sheetId="7"/>
      <sheetData sheetId="8"/>
      <sheetData sheetId="9"/>
      <sheetData sheetId="10" refreshError="1">
        <row r="1">
          <cell r="A1" t="str">
            <v>6.7  GENERATION, PURCHASE, IMPORT AND EXPORT OF ENERGY  (Contd..)</v>
          </cell>
        </row>
        <row r="2">
          <cell r="L2" t="str">
            <v>MU</v>
          </cell>
        </row>
        <row r="3">
          <cell r="E3" t="str">
            <v>Exports</v>
          </cell>
        </row>
        <row r="4">
          <cell r="A4" t="str">
            <v>Year</v>
          </cell>
          <cell r="B4" t="str">
            <v xml:space="preserve"> Gross Total</v>
          </cell>
          <cell r="C4" t="str">
            <v>Auxiliary</v>
          </cell>
          <cell r="D4" t="str">
            <v>Net</v>
          </cell>
          <cell r="E4" t="str">
            <v xml:space="preserve"> Karnataka</v>
          </cell>
          <cell r="F4" t="str">
            <v xml:space="preserve">  Tamil Nadu</v>
          </cell>
          <cell r="G4" t="str">
            <v xml:space="preserve"> Orissa</v>
          </cell>
          <cell r="H4" t="str">
            <v xml:space="preserve">  M.P.</v>
          </cell>
          <cell r="I4" t="str">
            <v>Maharashtra</v>
          </cell>
          <cell r="J4" t="str">
            <v>Pondicherry</v>
          </cell>
          <cell r="K4" t="str">
            <v xml:space="preserve"> Total</v>
          </cell>
          <cell r="L4" t="str">
            <v xml:space="preserve"> Net Total</v>
          </cell>
        </row>
        <row r="5">
          <cell r="C5" t="str">
            <v>Consumption</v>
          </cell>
          <cell r="D5" t="str">
            <v>Generation</v>
          </cell>
        </row>
        <row r="6">
          <cell r="A6" t="str">
            <v xml:space="preserve"> 1</v>
          </cell>
          <cell r="B6">
            <v>13</v>
          </cell>
          <cell r="C6">
            <v>14</v>
          </cell>
          <cell r="E6">
            <v>15</v>
          </cell>
          <cell r="F6">
            <v>16</v>
          </cell>
          <cell r="G6">
            <v>17</v>
          </cell>
          <cell r="H6">
            <v>18</v>
          </cell>
          <cell r="I6">
            <v>19</v>
          </cell>
          <cell r="J6">
            <v>20</v>
          </cell>
          <cell r="K6">
            <v>21</v>
          </cell>
          <cell r="L6">
            <v>22</v>
          </cell>
        </row>
        <row r="7">
          <cell r="A7" t="str">
            <v>1971-72</v>
          </cell>
          <cell r="B7">
            <v>3325</v>
          </cell>
          <cell r="C7">
            <v>140.78</v>
          </cell>
          <cell r="D7">
            <v>3184.22</v>
          </cell>
          <cell r="E7" t="str">
            <v>--</v>
          </cell>
          <cell r="F7">
            <v>4</v>
          </cell>
          <cell r="G7" t="str">
            <v>--</v>
          </cell>
          <cell r="H7" t="str">
            <v>--</v>
          </cell>
          <cell r="I7" t="str">
            <v>--</v>
          </cell>
          <cell r="J7" t="str">
            <v>--</v>
          </cell>
          <cell r="K7">
            <v>4</v>
          </cell>
          <cell r="L7">
            <v>3180.22</v>
          </cell>
        </row>
        <row r="8">
          <cell r="A8" t="str">
            <v>1972-73</v>
          </cell>
          <cell r="B8">
            <v>3174</v>
          </cell>
          <cell r="C8">
            <v>156.87</v>
          </cell>
          <cell r="D8">
            <v>3017.13</v>
          </cell>
          <cell r="E8">
            <v>55</v>
          </cell>
          <cell r="F8">
            <v>6</v>
          </cell>
          <cell r="G8" t="str">
            <v>--</v>
          </cell>
          <cell r="H8" t="str">
            <v>--</v>
          </cell>
          <cell r="I8" t="str">
            <v>--</v>
          </cell>
          <cell r="J8" t="str">
            <v>--</v>
          </cell>
          <cell r="K8">
            <v>61</v>
          </cell>
          <cell r="L8">
            <v>2956.13</v>
          </cell>
        </row>
        <row r="9">
          <cell r="A9" t="str">
            <v>1973-74</v>
          </cell>
          <cell r="B9">
            <v>3611</v>
          </cell>
          <cell r="C9">
            <v>175.7</v>
          </cell>
          <cell r="D9">
            <v>3435.3</v>
          </cell>
          <cell r="E9">
            <v>91</v>
          </cell>
          <cell r="F9" t="str">
            <v>--</v>
          </cell>
          <cell r="G9" t="str">
            <v>--</v>
          </cell>
          <cell r="H9" t="str">
            <v>--</v>
          </cell>
          <cell r="I9" t="str">
            <v>--</v>
          </cell>
          <cell r="J9" t="str">
            <v>--</v>
          </cell>
          <cell r="K9">
            <v>91</v>
          </cell>
          <cell r="L9">
            <v>3344.3</v>
          </cell>
        </row>
        <row r="10">
          <cell r="A10" t="str">
            <v>1974-75</v>
          </cell>
          <cell r="B10">
            <v>3874</v>
          </cell>
          <cell r="C10">
            <v>242.36</v>
          </cell>
          <cell r="D10">
            <v>3631.64</v>
          </cell>
          <cell r="E10">
            <v>62</v>
          </cell>
          <cell r="F10">
            <v>33</v>
          </cell>
          <cell r="G10">
            <v>5</v>
          </cell>
          <cell r="H10" t="str">
            <v>--</v>
          </cell>
          <cell r="I10" t="str">
            <v>--</v>
          </cell>
          <cell r="J10" t="str">
            <v>--</v>
          </cell>
          <cell r="K10">
            <v>100</v>
          </cell>
          <cell r="L10">
            <v>3531.64</v>
          </cell>
        </row>
        <row r="11">
          <cell r="A11" t="str">
            <v>1975-76</v>
          </cell>
          <cell r="B11">
            <v>4144</v>
          </cell>
          <cell r="C11">
            <v>301.20999999999998</v>
          </cell>
          <cell r="D11">
            <v>3842.79</v>
          </cell>
          <cell r="E11">
            <v>67</v>
          </cell>
          <cell r="F11">
            <v>33</v>
          </cell>
          <cell r="G11">
            <v>3</v>
          </cell>
          <cell r="H11" t="str">
            <v>--</v>
          </cell>
          <cell r="I11" t="str">
            <v>--</v>
          </cell>
          <cell r="J11" t="str">
            <v>--</v>
          </cell>
          <cell r="K11">
            <v>103</v>
          </cell>
          <cell r="L11">
            <v>3739.79</v>
          </cell>
        </row>
        <row r="12">
          <cell r="A12" t="str">
            <v>1976-77</v>
          </cell>
          <cell r="B12">
            <v>5154</v>
          </cell>
          <cell r="C12">
            <v>348.59</v>
          </cell>
          <cell r="D12">
            <v>4805.41</v>
          </cell>
          <cell r="E12">
            <v>24</v>
          </cell>
          <cell r="F12">
            <v>158</v>
          </cell>
          <cell r="G12">
            <v>8</v>
          </cell>
          <cell r="H12" t="str">
            <v>--</v>
          </cell>
          <cell r="I12" t="str">
            <v>--</v>
          </cell>
          <cell r="J12" t="str">
            <v>--</v>
          </cell>
          <cell r="K12">
            <v>190</v>
          </cell>
          <cell r="L12">
            <v>4615.41</v>
          </cell>
        </row>
        <row r="13">
          <cell r="A13" t="str">
            <v>1977-78</v>
          </cell>
          <cell r="B13">
            <v>5410</v>
          </cell>
          <cell r="C13">
            <v>369.57</v>
          </cell>
          <cell r="D13">
            <v>5040.43</v>
          </cell>
          <cell r="E13">
            <v>27</v>
          </cell>
          <cell r="F13">
            <v>66</v>
          </cell>
          <cell r="G13">
            <v>20</v>
          </cell>
          <cell r="H13" t="str">
            <v>--</v>
          </cell>
          <cell r="I13" t="str">
            <v>--</v>
          </cell>
          <cell r="J13" t="str">
            <v>--</v>
          </cell>
          <cell r="K13">
            <v>113</v>
          </cell>
          <cell r="L13">
            <v>4927.43</v>
          </cell>
        </row>
        <row r="14">
          <cell r="A14" t="str">
            <v>1978-79</v>
          </cell>
          <cell r="B14">
            <v>6183</v>
          </cell>
          <cell r="C14">
            <v>358.9</v>
          </cell>
          <cell r="D14">
            <v>5824.1</v>
          </cell>
          <cell r="E14">
            <v>76</v>
          </cell>
          <cell r="F14">
            <v>182</v>
          </cell>
          <cell r="G14">
            <v>14</v>
          </cell>
          <cell r="H14" t="str">
            <v>--</v>
          </cell>
          <cell r="I14" t="str">
            <v>--</v>
          </cell>
          <cell r="J14" t="str">
            <v>--</v>
          </cell>
          <cell r="K14">
            <v>272</v>
          </cell>
          <cell r="L14">
            <v>5552.1</v>
          </cell>
        </row>
        <row r="15">
          <cell r="A15" t="str">
            <v>1979-80</v>
          </cell>
          <cell r="B15">
            <v>6597</v>
          </cell>
          <cell r="C15">
            <v>401.44</v>
          </cell>
          <cell r="D15">
            <v>6195.56</v>
          </cell>
          <cell r="E15">
            <v>20</v>
          </cell>
          <cell r="F15">
            <v>92</v>
          </cell>
          <cell r="G15">
            <v>200</v>
          </cell>
          <cell r="H15" t="str">
            <v>--</v>
          </cell>
          <cell r="I15" t="str">
            <v>--</v>
          </cell>
          <cell r="J15">
            <v>1</v>
          </cell>
          <cell r="K15">
            <v>313</v>
          </cell>
          <cell r="L15">
            <v>5882.56</v>
          </cell>
        </row>
        <row r="16">
          <cell r="A16" t="str">
            <v>1980-81</v>
          </cell>
          <cell r="B16">
            <v>7378</v>
          </cell>
          <cell r="C16">
            <v>463.08</v>
          </cell>
          <cell r="D16">
            <v>6914.92</v>
          </cell>
          <cell r="E16">
            <v>21</v>
          </cell>
          <cell r="F16">
            <v>52</v>
          </cell>
          <cell r="G16">
            <v>208</v>
          </cell>
          <cell r="H16" t="str">
            <v>--</v>
          </cell>
          <cell r="I16" t="str">
            <v>--</v>
          </cell>
          <cell r="J16">
            <v>1</v>
          </cell>
          <cell r="K16">
            <v>282</v>
          </cell>
          <cell r="L16">
            <v>6632.92</v>
          </cell>
        </row>
        <row r="17">
          <cell r="A17" t="str">
            <v>1981-82</v>
          </cell>
          <cell r="B17">
            <v>9117</v>
          </cell>
          <cell r="C17">
            <v>565.64</v>
          </cell>
          <cell r="D17">
            <v>8551.36</v>
          </cell>
          <cell r="E17">
            <v>120</v>
          </cell>
          <cell r="F17">
            <v>34</v>
          </cell>
          <cell r="G17">
            <v>322</v>
          </cell>
          <cell r="H17">
            <v>1</v>
          </cell>
          <cell r="I17" t="str">
            <v>--</v>
          </cell>
          <cell r="J17">
            <v>2</v>
          </cell>
          <cell r="K17">
            <v>479</v>
          </cell>
          <cell r="L17">
            <v>8072.3600000000006</v>
          </cell>
        </row>
        <row r="18">
          <cell r="A18" t="str">
            <v>1982-83</v>
          </cell>
          <cell r="B18">
            <v>10275</v>
          </cell>
          <cell r="C18">
            <v>627.54999999999995</v>
          </cell>
          <cell r="D18">
            <v>9647.4500000000007</v>
          </cell>
          <cell r="E18">
            <v>41</v>
          </cell>
          <cell r="F18">
            <v>9</v>
          </cell>
          <cell r="G18">
            <v>210</v>
          </cell>
          <cell r="H18">
            <v>52</v>
          </cell>
          <cell r="I18" t="str">
            <v>--</v>
          </cell>
          <cell r="J18">
            <v>2</v>
          </cell>
          <cell r="K18">
            <v>314</v>
          </cell>
          <cell r="L18">
            <v>9333.4500000000007</v>
          </cell>
        </row>
        <row r="19">
          <cell r="A19" t="str">
            <v>1983-84</v>
          </cell>
          <cell r="B19">
            <v>11184</v>
          </cell>
          <cell r="C19">
            <v>663.75</v>
          </cell>
          <cell r="D19">
            <v>10520.25</v>
          </cell>
          <cell r="E19">
            <v>216</v>
          </cell>
          <cell r="F19">
            <v>31</v>
          </cell>
          <cell r="G19">
            <v>222</v>
          </cell>
          <cell r="H19">
            <v>80</v>
          </cell>
          <cell r="I19" t="str">
            <v>--</v>
          </cell>
          <cell r="J19">
            <v>2</v>
          </cell>
          <cell r="K19">
            <v>551</v>
          </cell>
          <cell r="L19">
            <v>9969.25</v>
          </cell>
        </row>
        <row r="20">
          <cell r="A20" t="str">
            <v>1984-85</v>
          </cell>
          <cell r="B20">
            <v>13402</v>
          </cell>
          <cell r="C20">
            <v>685.08</v>
          </cell>
          <cell r="D20">
            <v>12716.92</v>
          </cell>
          <cell r="E20">
            <v>228</v>
          </cell>
          <cell r="F20" t="str">
            <v>--</v>
          </cell>
          <cell r="G20">
            <v>640</v>
          </cell>
          <cell r="H20">
            <v>2</v>
          </cell>
          <cell r="I20" t="str">
            <v>--</v>
          </cell>
          <cell r="J20">
            <v>3</v>
          </cell>
          <cell r="K20">
            <v>873</v>
          </cell>
          <cell r="L20">
            <v>11843.92</v>
          </cell>
        </row>
        <row r="21">
          <cell r="A21" t="str">
            <v>1985-86</v>
          </cell>
          <cell r="B21">
            <v>14461</v>
          </cell>
          <cell r="C21">
            <v>730.51</v>
          </cell>
          <cell r="D21">
            <v>13730.49</v>
          </cell>
          <cell r="E21">
            <v>59</v>
          </cell>
          <cell r="F21" t="str">
            <v>--</v>
          </cell>
          <cell r="G21">
            <v>468</v>
          </cell>
          <cell r="H21">
            <v>6</v>
          </cell>
          <cell r="I21" t="str">
            <v>--</v>
          </cell>
          <cell r="J21">
            <v>5</v>
          </cell>
          <cell r="K21">
            <v>538</v>
          </cell>
          <cell r="L21">
            <v>13192.49</v>
          </cell>
        </row>
        <row r="22">
          <cell r="A22" t="str">
            <v>1986-87</v>
          </cell>
          <cell r="B22">
            <v>16018</v>
          </cell>
          <cell r="C22">
            <v>801.02</v>
          </cell>
          <cell r="D22">
            <v>15216.98</v>
          </cell>
          <cell r="E22">
            <v>68</v>
          </cell>
          <cell r="F22" t="str">
            <v>--</v>
          </cell>
          <cell r="G22">
            <v>183</v>
          </cell>
          <cell r="H22">
            <v>41</v>
          </cell>
          <cell r="I22" t="str">
            <v>--</v>
          </cell>
          <cell r="J22">
            <v>9</v>
          </cell>
          <cell r="K22">
            <v>301</v>
          </cell>
          <cell r="L22">
            <v>14915.98</v>
          </cell>
        </row>
        <row r="23">
          <cell r="A23" t="str">
            <v>1987-88</v>
          </cell>
          <cell r="B23">
            <v>15697</v>
          </cell>
          <cell r="C23">
            <v>825.36</v>
          </cell>
          <cell r="D23">
            <v>14871.64</v>
          </cell>
          <cell r="E23">
            <v>2</v>
          </cell>
          <cell r="F23">
            <v>6</v>
          </cell>
          <cell r="G23">
            <v>123</v>
          </cell>
          <cell r="H23">
            <v>73</v>
          </cell>
          <cell r="I23" t="str">
            <v>--</v>
          </cell>
          <cell r="J23">
            <v>10</v>
          </cell>
          <cell r="K23">
            <v>214</v>
          </cell>
          <cell r="L23">
            <v>14657.64</v>
          </cell>
        </row>
        <row r="24">
          <cell r="A24" t="str">
            <v>1988-89</v>
          </cell>
          <cell r="B24">
            <v>17051</v>
          </cell>
          <cell r="C24">
            <v>745.88</v>
          </cell>
          <cell r="D24">
            <v>16305.12</v>
          </cell>
          <cell r="E24">
            <v>4</v>
          </cell>
          <cell r="F24" t="str">
            <v>--</v>
          </cell>
          <cell r="G24">
            <v>95</v>
          </cell>
          <cell r="H24">
            <v>34</v>
          </cell>
          <cell r="I24" t="str">
            <v>--</v>
          </cell>
          <cell r="J24">
            <v>13</v>
          </cell>
          <cell r="K24">
            <v>146</v>
          </cell>
          <cell r="L24">
            <v>16159.12</v>
          </cell>
        </row>
        <row r="25">
          <cell r="A25" t="str">
            <v>1989-90</v>
          </cell>
          <cell r="B25">
            <v>19071</v>
          </cell>
          <cell r="C25">
            <v>729.01</v>
          </cell>
          <cell r="D25">
            <v>18341.990000000002</v>
          </cell>
          <cell r="E25">
            <v>3</v>
          </cell>
          <cell r="F25" t="str">
            <v>--</v>
          </cell>
          <cell r="G25">
            <v>139</v>
          </cell>
          <cell r="H25">
            <v>35</v>
          </cell>
          <cell r="I25" t="str">
            <v>--</v>
          </cell>
          <cell r="J25">
            <v>16</v>
          </cell>
          <cell r="K25">
            <v>193</v>
          </cell>
          <cell r="L25">
            <v>18148.990000000002</v>
          </cell>
        </row>
        <row r="26">
          <cell r="A26" t="str">
            <v>1990-91</v>
          </cell>
          <cell r="B26">
            <v>21103</v>
          </cell>
          <cell r="C26">
            <v>869.86</v>
          </cell>
          <cell r="D26">
            <v>20233.14</v>
          </cell>
          <cell r="E26">
            <v>32</v>
          </cell>
          <cell r="F26" t="str">
            <v>--</v>
          </cell>
          <cell r="G26">
            <v>112</v>
          </cell>
          <cell r="H26">
            <v>5</v>
          </cell>
          <cell r="I26" t="str">
            <v>--</v>
          </cell>
          <cell r="J26">
            <v>13</v>
          </cell>
          <cell r="K26">
            <v>162</v>
          </cell>
          <cell r="L26">
            <v>20071.14</v>
          </cell>
        </row>
        <row r="27">
          <cell r="A27" t="str">
            <v>1991-92</v>
          </cell>
          <cell r="B27">
            <v>23508</v>
          </cell>
          <cell r="C27">
            <v>958.75</v>
          </cell>
          <cell r="D27">
            <v>22549.25</v>
          </cell>
          <cell r="E27">
            <v>5</v>
          </cell>
          <cell r="F27" t="str">
            <v>--</v>
          </cell>
          <cell r="G27">
            <v>159</v>
          </cell>
          <cell r="H27" t="str">
            <v>--</v>
          </cell>
          <cell r="I27" t="str">
            <v>--</v>
          </cell>
          <cell r="J27">
            <v>18</v>
          </cell>
          <cell r="K27">
            <v>182</v>
          </cell>
          <cell r="L27">
            <v>22367.25</v>
          </cell>
        </row>
        <row r="28">
          <cell r="A28" t="str">
            <v>1992-93</v>
          </cell>
          <cell r="B28">
            <v>25374</v>
          </cell>
          <cell r="C28">
            <v>958.01</v>
          </cell>
          <cell r="D28">
            <v>24415.99</v>
          </cell>
          <cell r="E28">
            <v>6</v>
          </cell>
          <cell r="F28" t="str">
            <v>--</v>
          </cell>
          <cell r="G28">
            <v>142</v>
          </cell>
          <cell r="H28">
            <v>30</v>
          </cell>
          <cell r="I28" t="str">
            <v>--</v>
          </cell>
          <cell r="J28">
            <v>17</v>
          </cell>
          <cell r="K28">
            <v>195</v>
          </cell>
          <cell r="L28">
            <v>24220.99</v>
          </cell>
        </row>
        <row r="29">
          <cell r="A29" t="str">
            <v>1993-94</v>
          </cell>
          <cell r="B29">
            <v>27865</v>
          </cell>
          <cell r="C29">
            <v>1002.26</v>
          </cell>
          <cell r="D29">
            <v>26862.74</v>
          </cell>
          <cell r="E29">
            <v>28</v>
          </cell>
          <cell r="F29" t="str">
            <v>--</v>
          </cell>
          <cell r="G29">
            <v>94</v>
          </cell>
          <cell r="H29" t="str">
            <v>--</v>
          </cell>
          <cell r="I29" t="str">
            <v>--</v>
          </cell>
          <cell r="J29">
            <v>18</v>
          </cell>
          <cell r="K29">
            <v>140</v>
          </cell>
          <cell r="L29">
            <v>26722.74</v>
          </cell>
        </row>
        <row r="30">
          <cell r="A30" t="str">
            <v>1994-95</v>
          </cell>
          <cell r="B30">
            <v>29985</v>
          </cell>
          <cell r="C30">
            <v>1137.8900000000001</v>
          </cell>
          <cell r="D30">
            <v>28847.11</v>
          </cell>
          <cell r="E30" t="str">
            <v>--</v>
          </cell>
          <cell r="F30" t="str">
            <v>--</v>
          </cell>
          <cell r="G30" t="str">
            <v>--</v>
          </cell>
          <cell r="H30">
            <v>15</v>
          </cell>
          <cell r="I30" t="str">
            <v>--</v>
          </cell>
          <cell r="J30">
            <v>19</v>
          </cell>
          <cell r="K30">
            <v>34</v>
          </cell>
          <cell r="L30">
            <v>28813.11</v>
          </cell>
        </row>
        <row r="31">
          <cell r="A31" t="str">
            <v>1995-96</v>
          </cell>
          <cell r="B31">
            <v>30924</v>
          </cell>
          <cell r="C31">
            <v>1466.55</v>
          </cell>
          <cell r="D31">
            <v>29457.45</v>
          </cell>
          <cell r="E31">
            <v>1</v>
          </cell>
          <cell r="F31" t="str">
            <v>--</v>
          </cell>
          <cell r="G31" t="str">
            <v>--</v>
          </cell>
          <cell r="H31" t="str">
            <v>--</v>
          </cell>
          <cell r="I31" t="str">
            <v>--</v>
          </cell>
          <cell r="J31">
            <v>22</v>
          </cell>
          <cell r="K31">
            <v>23</v>
          </cell>
          <cell r="L31">
            <v>29434.45</v>
          </cell>
        </row>
        <row r="32">
          <cell r="A32" t="str">
            <v>1996-97</v>
          </cell>
          <cell r="B32">
            <v>33682.79</v>
          </cell>
          <cell r="C32">
            <v>1590.57</v>
          </cell>
          <cell r="D32">
            <v>32092.22</v>
          </cell>
          <cell r="E32" t="str">
            <v>--</v>
          </cell>
          <cell r="F32" t="str">
            <v>--</v>
          </cell>
          <cell r="G32">
            <v>0.44600000000000001</v>
          </cell>
          <cell r="H32">
            <v>40.479999999999997</v>
          </cell>
          <cell r="I32" t="str">
            <v>--</v>
          </cell>
          <cell r="J32">
            <v>21.68</v>
          </cell>
          <cell r="K32">
            <v>62.605999999999995</v>
          </cell>
          <cell r="L32">
            <v>32029.614000000001</v>
          </cell>
        </row>
        <row r="33">
          <cell r="A33" t="str">
            <v>1997-98</v>
          </cell>
          <cell r="B33">
            <v>38146.089999999997</v>
          </cell>
          <cell r="C33">
            <v>1788.58</v>
          </cell>
          <cell r="D33">
            <v>36357.509999999995</v>
          </cell>
          <cell r="E33" t="str">
            <v>-</v>
          </cell>
          <cell r="F33" t="str">
            <v>-</v>
          </cell>
          <cell r="G33" t="str">
            <v>-</v>
          </cell>
          <cell r="H33" t="str">
            <v>-</v>
          </cell>
          <cell r="J33">
            <v>27.61</v>
          </cell>
          <cell r="K33">
            <v>27.61</v>
          </cell>
          <cell r="L33">
            <v>36329.899999999994</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1"/>
    </sheetNames>
    <sheetDataSet>
      <sheetData sheetId="0" refreshError="1">
        <row r="5">
          <cell r="F5">
            <v>3081.1</v>
          </cell>
          <cell r="G5">
            <v>3172.62</v>
          </cell>
        </row>
        <row r="6">
          <cell r="C6">
            <v>2314.44</v>
          </cell>
          <cell r="D6">
            <v>2240.77</v>
          </cell>
          <cell r="E6">
            <v>1994.96</v>
          </cell>
        </row>
      </sheetData>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Index"/>
      <sheetName val="Wheeling Charges"/>
      <sheetName val="InputSheet"/>
      <sheetName val="Dist ARR"/>
      <sheetName val="Int on Working cap"/>
      <sheetName val="GFA &amp; Dep-MYT 5th Control"/>
      <sheetName val="True Up &amp; True Down"/>
      <sheetName val="Capex Summary 5th MYT"/>
      <sheetName val="Investment for 5th MYT"/>
      <sheetName val="Employee Cost"/>
      <sheetName val="Interest cost"/>
      <sheetName val="Voltage wise FA from SAP"/>
      <sheetName val="RoE"/>
      <sheetName val="NTI proj"/>
      <sheetName val="Loan Portfolio"/>
      <sheetName val="Open Access"/>
      <sheetName val="Capex Summary inputs"/>
      <sheetName val="Internal Discussion Notes"/>
      <sheetName val="Claim vs Approved Depreciation"/>
      <sheetName val="Base Capex"/>
      <sheetName val="New Loans 5th MYT"/>
      <sheetName val="NTI"/>
      <sheetName val="Load for Wheeling "/>
      <sheetName val="Working for O&amp;M"/>
      <sheetName val="For Wheeling"/>
      <sheetName val="Sheet3 (2)"/>
      <sheetName val="Status"/>
      <sheetName val="Existing loans Repayment &amp;Int"/>
      <sheetName val="Proposed Assets as per Invest"/>
      <sheetName val="Working for 1.1d"/>
      <sheetName val="Form 1.2"/>
      <sheetName val="Form 1.1"/>
      <sheetName val="Form 1.1j"/>
      <sheetName val="Form 1.1k"/>
      <sheetName val="Form 1.1d"/>
      <sheetName val="Form 1.1 g(i)"/>
      <sheetName val="Form 1.1a"/>
      <sheetName val="Form 1.1b"/>
      <sheetName val="Existing Loans Details"/>
      <sheetName val="Form 1.1g"/>
      <sheetName val="Form 1.1 c"/>
      <sheetName val="Form 1.1e"/>
      <sheetName val="Form 1.1n"/>
      <sheetName val="Form 1.0"/>
      <sheetName val="Form 1a"/>
      <sheetName val="Form 1c"/>
      <sheetName val="Form 1b"/>
      <sheetName val="Form 1.1h"/>
      <sheetName val="Form 1.3"/>
      <sheetName val="Form 1.3a"/>
      <sheetName val="Form 1.3(i)"/>
      <sheetName val="Form 1.3 i"/>
      <sheetName val="Form 3.3"/>
      <sheetName val="Form 7.0"/>
      <sheetName val="Form 8"/>
      <sheetName val="Form 9"/>
      <sheetName val="Form 10"/>
      <sheetName val="Sheet1"/>
      <sheetName val="Sheet2"/>
      <sheetName val="Sheet3"/>
    </sheetNames>
    <sheetDataSet>
      <sheetData sheetId="0"/>
      <sheetData sheetId="1"/>
      <sheetData sheetId="2"/>
      <sheetData sheetId="3">
        <row r="5">
          <cell r="G5">
            <v>3529.3918571509244</v>
          </cell>
        </row>
      </sheetData>
      <sheetData sheetId="4"/>
      <sheetData sheetId="5">
        <row r="3">
          <cell r="D3">
            <v>22956.53795022787</v>
          </cell>
          <cell r="E3">
            <v>27053.751229884117</v>
          </cell>
          <cell r="F3">
            <v>32450.650090472453</v>
          </cell>
          <cell r="G3">
            <v>39284.509711164807</v>
          </cell>
          <cell r="H3">
            <v>46693.411549907862</v>
          </cell>
          <cell r="I3">
            <v>54545.409750584164</v>
          </cell>
        </row>
      </sheetData>
      <sheetData sheetId="6"/>
      <sheetData sheetId="7"/>
      <sheetData sheetId="8"/>
      <sheetData sheetId="9">
        <row r="18">
          <cell r="F18">
            <v>3510.7240999999999</v>
          </cell>
          <cell r="G18">
            <v>3763.3974790000002</v>
          </cell>
          <cell r="H18">
            <v>4786.9913056899995</v>
          </cell>
          <cell r="I18">
            <v>5131.6506265090993</v>
          </cell>
          <cell r="J18">
            <v>5501.2016941392012</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Instruction sheet"/>
      <sheetName val="O&amp;M Projections New Methodology"/>
      <sheetName val="O&amp;M cost projections"/>
      <sheetName val="Escalation method"/>
      <sheetName val="Sales Method"/>
      <sheetName val="Inflation rates"/>
      <sheetName val="Revised Norms method"/>
      <sheetName val="R&amp;M Cost"/>
      <sheetName val="Network elements - Projected"/>
      <sheetName val="Network element - actuals"/>
      <sheetName val="Inflation for CAPEX"/>
      <sheetName val="Total DTR projections"/>
      <sheetName val="DTR Projections_Non Agri"/>
      <sheetName val="DTR Projections_Agri"/>
      <sheetName val="Network length summary"/>
      <sheetName val="Updated_DISCOM_Summary"/>
      <sheetName val="Updated summary - SS &amp; Feeders"/>
      <sheetName val="Consumer data projections"/>
      <sheetName val="Provisional O&amp;M cost FY 18-19"/>
      <sheetName val="Inflation rate"/>
      <sheetName val="4th CP GFA - Actuals "/>
      <sheetName val="GFA Projections"/>
      <sheetName val="O&amp;M Projections New Method Back"/>
      <sheetName val="tables for presenattion"/>
    </sheetNames>
    <sheetDataSet>
      <sheetData sheetId="0" refreshError="1"/>
      <sheetData sheetId="1">
        <row r="5">
          <cell r="E5">
            <v>1429.6521268680001</v>
          </cell>
          <cell r="F5">
            <v>1808.0926282060004</v>
          </cell>
          <cell r="G5">
            <v>1749.9337537480001</v>
          </cell>
          <cell r="H5">
            <v>2053.8244414617875</v>
          </cell>
          <cell r="I5">
            <v>2338.4155000000001</v>
          </cell>
          <cell r="J5">
            <v>2559.5422550000003</v>
          </cell>
        </row>
        <row r="6">
          <cell r="I6">
            <v>266.89380000000006</v>
          </cell>
          <cell r="J6">
            <v>229.65782447673129</v>
          </cell>
        </row>
        <row r="7">
          <cell r="I7">
            <v>116.96979999999999</v>
          </cell>
          <cell r="J7">
            <v>130.20163791735428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000000000000"/>
      <sheetName val="BKDNS-11KV"/>
      <sheetName val="BKDNS-33KV"/>
      <sheetName val="BKDNS-EHT"/>
      <sheetName val="Newabstract"/>
      <sheetName val="SHORTFALL"/>
      <sheetName val="ehtbds"/>
      <sheetName val="EHT"/>
      <sheetName val="BKDNS"/>
      <sheetName val="ehtbd"/>
      <sheetName val="PTR-FAILURES"/>
      <sheetName val="DTR-FAILURES"/>
      <sheetName val="disomwiseDTRs"/>
      <sheetName val="EHT-ABSTRACT"/>
      <sheetName val="BKDNS (2)"/>
      <sheetName val="24-07-04 "/>
      <sheetName val="ABST(SOUTH)"/>
      <sheetName val="Profit &amp; Loss"/>
      <sheetName val="Profit &amp; Loss july"/>
      <sheetName val="27-08-04  (2)"/>
      <sheetName val="ABST(SOUTH) rev 08-04"/>
      <sheetName val="1000000000000"/>
      <sheetName val="2000000000000"/>
      <sheetName val="3000000000000"/>
      <sheetName val="4000000000000"/>
      <sheetName val="5000000000000"/>
      <sheetName val="Sheet1"/>
      <sheetName val="Index"/>
      <sheetName val="Achivements"/>
      <sheetName val="Ser rel"/>
      <sheetName val="Services released"/>
      <sheetName val="Ser-2006-07"/>
      <sheetName val="Ser-existing"/>
      <sheetName val="Divn month progress"/>
      <sheetName val="Divn abst."/>
      <sheetName val="Month wise prog."/>
      <sheetName val="SSs"/>
      <sheetName val="Achvt "/>
      <sheetName val="Agl (white paper)"/>
      <sheetName val="Dried up wells"/>
      <sheetName val="SS( 2006-07) "/>
      <sheetName val="SS-existing"/>
      <sheetName val="DW2004-05 "/>
      <sheetName val="a"/>
      <sheetName val="b"/>
      <sheetName val="c"/>
      <sheetName val="d"/>
      <sheetName val="HT"/>
      <sheetName val="HT abstrct"/>
      <sheetName val="HT Add (2)"/>
      <sheetName val="HT details"/>
      <sheetName val="HT Add"/>
      <sheetName val="HT Rel"/>
      <sheetName val="LI Sch"/>
      <sheetName val="LI Schemes dedi Charged"/>
      <sheetName val="LI 1"/>
      <sheetName val="LT Abstract"/>
      <sheetName val="LT Town"/>
      <sheetName val="LT Rural"/>
      <sheetName val="LT MTM"/>
      <sheetName val="LT GDV"/>
      <sheetName val="LT Pending"/>
      <sheetName val="New Agl"/>
      <sheetName val="aquaculture"/>
      <sheetName val="Tathkal"/>
      <sheetName val="agriculture"/>
      <sheetName val="house holds"/>
      <sheetName val="3"/>
      <sheetName val="2"/>
      <sheetName val="1"/>
      <sheetName val="Sheet2"/>
      <sheetName val="DTR_x000d_FAILURES"/>
      <sheetName val=""/>
      <sheetName val="DTR_x005f_x000d_FAILURES"/>
      <sheetName val="ATC Loss Red"/>
      <sheetName val="DTR FAILURES"/>
      <sheetName val="DTR_x005f_x005f_x005f_x000d_FAILURES"/>
      <sheetName val="3-BGP"/>
      <sheetName val="cap all"/>
      <sheetName val="DTR_x005f_x005f_x005f_x005f_x005f_x005f_x005f_x000d_FAI"/>
      <sheetName val="DTR_x005f_x005f_x005f_x000d_FAI"/>
      <sheetName val="DTR_x000a_FAILURES"/>
      <sheetName val="DTR_x005f_x005f_x005f_x005f_x005f_x005f_x005f_x005f_x00"/>
      <sheetName val="R.Hrs. Since Comm"/>
      <sheetName val="DTR_FAILURES"/>
      <sheetName val="Executive Summary -Thermal"/>
      <sheetName val="Stationwise Thermal &amp; Hydel Gen"/>
      <sheetName val="TWELVE"/>
      <sheetName val="DTR_x005f_x000a_FAILURES"/>
      <sheetName val="04REL"/>
      <sheetName val="SUMMERY"/>
      <sheetName val="DTR_x005f_x005f_x005f_x000a_FAILURES"/>
      <sheetName val="DTR_x005f_x000d_FAI"/>
      <sheetName val="DTR_x005f_x005f_x005f_x005f_x00"/>
      <sheetName val="DTR_x000d_FAI"/>
      <sheetName val="DTR_x005f_x005f_x00"/>
      <sheetName val="DTR_x005f_x005f_x005f_x005f_x005f_x005f_x005f_x000a_FAI"/>
      <sheetName val="BKDNS_(2)"/>
      <sheetName val="24-07-04_"/>
      <sheetName val="Profit_&amp;_Loss"/>
      <sheetName val="Profit_&amp;_Loss_july"/>
      <sheetName val="27-08-04__(2)"/>
      <sheetName val="ABST(SOUTH)_rev_08-04"/>
      <sheetName val="Ser_rel"/>
      <sheetName val="Services_released"/>
      <sheetName val="Divn_month_progress"/>
      <sheetName val="Divn_abst_"/>
      <sheetName val="Month_wise_prog_"/>
      <sheetName val="Achvt_"/>
      <sheetName val="Agl_(white_paper)"/>
      <sheetName val="Dried_up_wells"/>
      <sheetName val="SS(_2006-07)_"/>
      <sheetName val="DW2004-05_"/>
      <sheetName val="HT_abstrct"/>
      <sheetName val="HT_Add_(2)"/>
      <sheetName val="HT_details"/>
      <sheetName val="HT_Add"/>
      <sheetName val="HT_Rel"/>
      <sheetName val="LI_Sch"/>
      <sheetName val="LI_Schemes_dedi_Charged"/>
      <sheetName val="LI_1"/>
      <sheetName val="LT_Abstract"/>
      <sheetName val="LT_Town"/>
      <sheetName val="LT_Rural"/>
      <sheetName val="LT_MTM"/>
      <sheetName val="LT_GDV"/>
      <sheetName val="LT_Pending"/>
      <sheetName val="New_Agl"/>
      <sheetName val="house_holds"/>
      <sheetName val="ATC_Loss_Red"/>
      <sheetName val="DTR_FAILURES1"/>
      <sheetName val="cap_all"/>
      <sheetName val="R_Hrs__Since_Comm"/>
      <sheetName val="Executive_Summary_-Thermal"/>
      <sheetName val="Stationwise_Thermal_&amp;_Hydel_Gen"/>
      <sheetName val="Addl.40"/>
      <sheetName val="% of Elect"/>
      <sheetName val="STN WISE EMR"/>
      <sheetName val="BREAKUP OF OIL"/>
      <sheetName val="BKDNS_(2)1"/>
      <sheetName val="24-07-04_1"/>
      <sheetName val="Profit_&amp;_Loss1"/>
      <sheetName val="Profit_&amp;_Loss_july1"/>
      <sheetName val="27-08-04__(2)1"/>
      <sheetName val="ABST(SOUTH)_rev_08-041"/>
      <sheetName val="Ser_rel1"/>
      <sheetName val="Services_released1"/>
      <sheetName val="Divn_month_progress1"/>
      <sheetName val="Divn_abst_1"/>
      <sheetName val="Month_wise_prog_1"/>
      <sheetName val="Achvt_1"/>
      <sheetName val="Agl_(white_paper)1"/>
      <sheetName val="Dried_up_wells1"/>
      <sheetName val="SS(_2006-07)_1"/>
      <sheetName val="DW2004-05_1"/>
      <sheetName val="HT_abstrct1"/>
      <sheetName val="HT_Add_(2)1"/>
      <sheetName val="HT_details1"/>
      <sheetName val="HT_Add1"/>
      <sheetName val="HT_Rel1"/>
      <sheetName val="LI_Sch1"/>
      <sheetName val="LI_Schemes_dedi_Charged1"/>
      <sheetName val="LI_11"/>
      <sheetName val="LT_Abstract1"/>
      <sheetName val="LT_Town1"/>
      <sheetName val="LT_Rural1"/>
      <sheetName val="LT_MTM1"/>
      <sheetName val="LT_GDV1"/>
      <sheetName val="LT_Pending1"/>
      <sheetName val="New_Agl1"/>
      <sheetName val="house_holds1"/>
      <sheetName val="ATC_Loss_Red1"/>
      <sheetName val="DTR_FAILURES2"/>
      <sheetName val="cap_all1"/>
      <sheetName val="DTR_x005f_x005f_x005f_x000d_F Ä_x0002__x0015__x0000__x0000_"/>
      <sheetName val="DTR_x005f_x005f_x005f_x000d_F Ä_x0002__x0015_"/>
      <sheetName val="DTR_x005f_x005f_x005f_x000d_F_Ä"/>
      <sheetName val="DTR_x005f_x005f_x005f_x000d_F Ä_x0002__x0015_??"/>
      <sheetName val="DTR FAI"/>
      <sheetName val="DTR_x005f_x005f_x005f_x000a_FAI"/>
      <sheetName val="DTR_x005f_x000a_FAI"/>
      <sheetName val="DTR_x005f_x005f_x005f_x000d_F Ä_x0002__x0015___"/>
      <sheetName val="DTR_x00"/>
      <sheetName val="Part A General"/>
      <sheetName val="Fee Rate Summary"/>
      <sheetName val="SPT vs PHI"/>
      <sheetName val="01"/>
      <sheetName val="02"/>
      <sheetName val="03"/>
      <sheetName val="04"/>
      <sheetName val="final abstract"/>
      <sheetName val="HDPE"/>
      <sheetName val="DI"/>
      <sheetName val="pvc"/>
      <sheetName val="analysis"/>
      <sheetName val="DLC"/>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refreshError="1"/>
      <sheetData sheetId="72" refreshError="1"/>
      <sheetData sheetId="73" refreshError="1"/>
      <sheetData sheetId="74" refreshError="1"/>
      <sheetData sheetId="75" refreshError="1"/>
      <sheetData sheetId="76"/>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osses"/>
      <sheetName val="Adilabad"/>
      <sheetName val="Bhadradri Kothagudem"/>
      <sheetName val="Jagtial"/>
      <sheetName val="Jangaon"/>
      <sheetName val="Jayashankar Bhupalpally"/>
      <sheetName val="Kamareddy"/>
      <sheetName val="Karimnagar"/>
      <sheetName val="Khammam"/>
      <sheetName val="Komarambheem Asifabad"/>
      <sheetName val="Mahabubabad"/>
      <sheetName val="Mancherial"/>
      <sheetName val="Nirmal"/>
      <sheetName val="Nizamabad"/>
      <sheetName val="Peddapally"/>
      <sheetName val="Warangal Rural"/>
      <sheetName val="Warangal Urban"/>
      <sheetName val="TSNPDC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315">
          <cell r="R315">
            <v>8073.1209723412449</v>
          </cell>
        </row>
        <row r="341">
          <cell r="R341">
            <v>1288.6150041799999</v>
          </cell>
        </row>
        <row r="363">
          <cell r="R363">
            <v>284.42914536999996</v>
          </cell>
        </row>
        <row r="386">
          <cell r="R386">
            <v>1253.97788784</v>
          </cell>
        </row>
        <row r="415">
          <cell r="R415">
            <v>8436.0212754472795</v>
          </cell>
        </row>
        <row r="441">
          <cell r="R441">
            <v>1244.0463913999997</v>
          </cell>
        </row>
        <row r="463">
          <cell r="R463">
            <v>285.25165635000002</v>
          </cell>
        </row>
        <row r="486">
          <cell r="R486">
            <v>1397.1659926500001</v>
          </cell>
        </row>
        <row r="519">
          <cell r="R519">
            <v>9505.1313593477771</v>
          </cell>
        </row>
        <row r="541">
          <cell r="R541">
            <v>1356.1480675500002</v>
          </cell>
        </row>
        <row r="563">
          <cell r="R563">
            <v>282.36378736999995</v>
          </cell>
        </row>
        <row r="586">
          <cell r="R586">
            <v>1606.0920449999999</v>
          </cell>
        </row>
        <row r="619">
          <cell r="R619">
            <v>11221.453244063696</v>
          </cell>
        </row>
        <row r="641">
          <cell r="R641">
            <v>1675.2190091676143</v>
          </cell>
        </row>
        <row r="663">
          <cell r="R663">
            <v>303.02020612999996</v>
          </cell>
        </row>
        <row r="686">
          <cell r="R686">
            <v>1741.1888361337499</v>
          </cell>
        </row>
      </sheetData>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SNPDCL"/>
      <sheetName val="Energy Requirement"/>
      <sheetName val="Tables_writeUp"/>
      <sheetName val="Input Switches"/>
      <sheetName val="CAGR Summary"/>
      <sheetName val="CAGR Agri Q4"/>
      <sheetName val="EVs"/>
      <sheetName val="Adilabad - Proj"/>
      <sheetName val="Bhadradri - Proj"/>
      <sheetName val="Jagtial - Proj"/>
      <sheetName val="Jangaon - Proj"/>
      <sheetName val="Bhupalpally- Proj"/>
      <sheetName val="Kamareddy - Proj"/>
      <sheetName val="Karimnagar - Proj"/>
      <sheetName val="Khammam - Proj"/>
      <sheetName val="Asifabad - Proj"/>
      <sheetName val="Mahabubabad - Proj"/>
      <sheetName val="Mancherial - Proj"/>
      <sheetName val="Nirmal - Proj"/>
      <sheetName val="Nizamabad - Proj"/>
      <sheetName val="Peddapally - Proj"/>
      <sheetName val="Warangal  Rural - Proj"/>
      <sheetName val="Warangal Urban - Proj"/>
      <sheetName val="DISCOM summary"/>
      <sheetName val="DISCOM Sales incl Addl Loads"/>
      <sheetName val="Addl Loads Summary"/>
      <sheetName val="LIS TS TRANCO(2018-19)"/>
      <sheetName val="Addl Loads 17-19 "/>
      <sheetName val="Addl Loads 19-24"/>
      <sheetName val="Sales Forecast No Addl Loads"/>
      <sheetName val="Sales Forecast Addl Loads"/>
      <sheetName val="DISCOM Sales with addl loads"/>
      <sheetName val="Load Forecast no addl loads"/>
      <sheetName val="Load forecast of addl loads"/>
      <sheetName val="DISCOM total loads"/>
      <sheetName val="Tables for presentation"/>
      <sheetName val="Loss Trajectory"/>
      <sheetName val="Sales Reduction SCCL &amp; Railways"/>
    </sheetNames>
    <sheetDataSet>
      <sheetData sheetId="0" refreshError="1">
        <row r="18">
          <cell r="D18">
            <v>13010.229883388254</v>
          </cell>
          <cell r="E18">
            <v>13685.309840069665</v>
          </cell>
          <cell r="F18">
            <v>14400.042994692605</v>
          </cell>
          <cell r="G18">
            <v>15157.103329479069</v>
          </cell>
          <cell r="H18">
            <v>15959.375886133805</v>
          </cell>
          <cell r="I18">
            <v>16809.976330567031</v>
          </cell>
        </row>
        <row r="40">
          <cell r="E40">
            <v>2128.0990760848044</v>
          </cell>
          <cell r="F40">
            <v>2316.1261713260355</v>
          </cell>
          <cell r="G40">
            <v>2525.3933923670102</v>
          </cell>
          <cell r="H40">
            <v>2758.9093787019096</v>
          </cell>
          <cell r="I40">
            <v>3020.2715524598557</v>
          </cell>
        </row>
        <row r="62">
          <cell r="E62">
            <v>717.8306425731738</v>
          </cell>
          <cell r="F62">
            <v>730.35216331763183</v>
          </cell>
          <cell r="G62">
            <v>743.67948911867768</v>
          </cell>
          <cell r="H62">
            <v>757.87045598687132</v>
          </cell>
          <cell r="I62">
            <v>772.98748391684057</v>
          </cell>
        </row>
        <row r="85">
          <cell r="E85">
            <v>19757.962720719821</v>
          </cell>
          <cell r="F85">
            <v>19837.406500721856</v>
          </cell>
          <cell r="G85">
            <v>22779.575246733977</v>
          </cell>
          <cell r="H85">
            <v>22882.927834954411</v>
          </cell>
          <cell r="I85">
            <v>23001.278967891885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Cost"/>
      <sheetName val="Adm. &amp;General"/>
      <sheetName val="R&amp;M"/>
      <sheetName val="Interest&amp;Financial Charges"/>
      <sheetName val="Rev Acc SAP Sch 07-08 (2)"/>
    </sheetNames>
    <sheetDataSet>
      <sheetData sheetId="0" refreshError="1"/>
      <sheetData sheetId="1">
        <row r="4">
          <cell r="Q4">
            <v>0</v>
          </cell>
        </row>
      </sheetData>
      <sheetData sheetId="2">
        <row r="4">
          <cell r="E4">
            <v>4.3884235</v>
          </cell>
          <cell r="F4">
            <v>2.7578306000000001</v>
          </cell>
          <cell r="G4">
            <v>1.0693352</v>
          </cell>
          <cell r="H4">
            <v>2.4319549999999999</v>
          </cell>
          <cell r="I4">
            <v>3.7560669999999998</v>
          </cell>
          <cell r="J4">
            <v>2.3718383160000003</v>
          </cell>
          <cell r="K4">
            <v>3.368502549</v>
          </cell>
          <cell r="L4">
            <v>4.2757497000000004</v>
          </cell>
          <cell r="M4">
            <v>3.6741994719999997</v>
          </cell>
          <cell r="N4">
            <v>1.3416659630000001</v>
          </cell>
          <cell r="O4">
            <v>2.6460765999999998</v>
          </cell>
        </row>
        <row r="5">
          <cell r="E5">
            <v>16.982264300000001</v>
          </cell>
          <cell r="F5">
            <v>16.116746899999999</v>
          </cell>
          <cell r="G5">
            <v>12.2449741</v>
          </cell>
          <cell r="H5">
            <v>11.468359299999999</v>
          </cell>
          <cell r="I5">
            <v>12.7411762</v>
          </cell>
          <cell r="J5">
            <v>11.269717372000002</v>
          </cell>
          <cell r="K5">
            <v>15.954321549000001</v>
          </cell>
          <cell r="L5">
            <v>14.3824734</v>
          </cell>
          <cell r="M5">
            <v>15.651249894999999</v>
          </cell>
          <cell r="N5">
            <v>17.144486690000001</v>
          </cell>
          <cell r="O5">
            <v>23.402506599999999</v>
          </cell>
        </row>
        <row r="6">
          <cell r="E6">
            <v>3.5905787</v>
          </cell>
          <cell r="F6">
            <v>3.7902813000000002</v>
          </cell>
          <cell r="G6">
            <v>4.0145669000000002</v>
          </cell>
          <cell r="H6">
            <v>5.7606565999999999</v>
          </cell>
          <cell r="I6">
            <v>7.5275090000000002</v>
          </cell>
          <cell r="J6">
            <v>9.78765675</v>
          </cell>
          <cell r="K6">
            <v>9.4247691260000011</v>
          </cell>
          <cell r="L6">
            <v>12.652361300000001</v>
          </cell>
          <cell r="M6">
            <v>17.068644800000001</v>
          </cell>
          <cell r="N6">
            <v>21.687038738999998</v>
          </cell>
          <cell r="O6">
            <v>25.641792899999999</v>
          </cell>
        </row>
        <row r="7">
          <cell r="E7">
            <v>0.49383080000000001</v>
          </cell>
          <cell r="F7">
            <v>2.2539199999999999E-2</v>
          </cell>
          <cell r="G7">
            <v>5.2122099999999998E-2</v>
          </cell>
          <cell r="H7">
            <v>4.2976199999999999E-2</v>
          </cell>
          <cell r="I7">
            <v>4.7296699999999997E-2</v>
          </cell>
          <cell r="J7">
            <v>1.73793E-2</v>
          </cell>
          <cell r="K7">
            <v>7.5876157E-2</v>
          </cell>
          <cell r="L7">
            <v>9.7175499999999998E-2</v>
          </cell>
          <cell r="M7">
            <v>0.140443713</v>
          </cell>
          <cell r="N7">
            <v>2.9752949000000001E-2</v>
          </cell>
          <cell r="O7">
            <v>0.11860320000000001</v>
          </cell>
        </row>
        <row r="8">
          <cell r="E8">
            <v>2.8701000000000001E-2</v>
          </cell>
          <cell r="F8">
            <v>8.4889999999999998E-4</v>
          </cell>
          <cell r="G8">
            <v>8.3280800000000002E-2</v>
          </cell>
          <cell r="H8">
            <v>8.7252499999999997E-2</v>
          </cell>
          <cell r="I8">
            <v>5.3194100000000001E-2</v>
          </cell>
          <cell r="J8">
            <v>2.2787000000000002E-2</v>
          </cell>
          <cell r="K8">
            <v>0</v>
          </cell>
          <cell r="L8">
            <v>0</v>
          </cell>
          <cell r="M8">
            <v>0</v>
          </cell>
          <cell r="N8">
            <v>0</v>
          </cell>
          <cell r="O8">
            <v>0</v>
          </cell>
        </row>
        <row r="9">
          <cell r="E9">
            <v>0</v>
          </cell>
          <cell r="F9">
            <v>0</v>
          </cell>
          <cell r="G9">
            <v>0</v>
          </cell>
          <cell r="H9">
            <v>0</v>
          </cell>
          <cell r="I9">
            <v>0</v>
          </cell>
          <cell r="J9">
            <v>0</v>
          </cell>
          <cell r="K9">
            <v>0</v>
          </cell>
          <cell r="L9">
            <v>0</v>
          </cell>
          <cell r="M9">
            <v>0</v>
          </cell>
          <cell r="N9">
            <v>0</v>
          </cell>
          <cell r="O9">
            <v>0</v>
          </cell>
        </row>
        <row r="10">
          <cell r="E10">
            <v>7.8456833000000001</v>
          </cell>
          <cell r="F10">
            <v>8.5394547999999997</v>
          </cell>
          <cell r="G10">
            <v>5.7414399999999999</v>
          </cell>
          <cell r="H10">
            <v>4.3179936999999997</v>
          </cell>
          <cell r="I10">
            <v>5.0216151</v>
          </cell>
          <cell r="J10">
            <v>5.6700601880000008</v>
          </cell>
          <cell r="K10">
            <v>4.0651403349999997</v>
          </cell>
          <cell r="L10">
            <v>4.6155412</v>
          </cell>
          <cell r="M10">
            <v>5.2846189829999997</v>
          </cell>
          <cell r="N10">
            <v>4.0998039640000004</v>
          </cell>
          <cell r="O10">
            <v>4.9161055999999999</v>
          </cell>
        </row>
        <row r="11">
          <cell r="E11">
            <v>0.2158767</v>
          </cell>
          <cell r="F11">
            <v>0.1596331</v>
          </cell>
          <cell r="G11">
            <v>0.10870050000000001</v>
          </cell>
          <cell r="H11">
            <v>5.8984599999999998E-2</v>
          </cell>
          <cell r="I11">
            <v>0.1042322</v>
          </cell>
          <cell r="J11">
            <v>5.296172E-3</v>
          </cell>
          <cell r="K11">
            <v>3.10549E-2</v>
          </cell>
          <cell r="L11">
            <v>3.6977299999999998E-2</v>
          </cell>
          <cell r="M11">
            <v>5.3773316000000002E-2</v>
          </cell>
          <cell r="N11">
            <v>3.1541606E-2</v>
          </cell>
          <cell r="O11">
            <v>4.1151199999999999E-2</v>
          </cell>
        </row>
        <row r="12">
          <cell r="E12">
            <v>3.4699999999999998E-4</v>
          </cell>
          <cell r="F12">
            <v>1.2132499999999999E-2</v>
          </cell>
          <cell r="G12">
            <v>1.7164999999999999E-3</v>
          </cell>
          <cell r="H12">
            <v>1.7875E-3</v>
          </cell>
          <cell r="I12">
            <v>4.6000000000000001E-4</v>
          </cell>
          <cell r="J12">
            <v>2.2815000000000001E-3</v>
          </cell>
          <cell r="K12">
            <v>0</v>
          </cell>
          <cell r="L12">
            <v>7.8215999999999997E-3</v>
          </cell>
          <cell r="M12">
            <v>6.4368000000000003E-3</v>
          </cell>
          <cell r="N12">
            <v>1.0499999999999999E-3</v>
          </cell>
          <cell r="O12">
            <v>2.5848999999999998E-3</v>
          </cell>
        </row>
        <row r="13">
          <cell r="E13">
            <v>7.4549299999999999E-2</v>
          </cell>
          <cell r="F13">
            <v>2.3862000000000001E-2</v>
          </cell>
          <cell r="G13">
            <v>5.5174999999999998E-3</v>
          </cell>
          <cell r="H13">
            <v>6.7260500000000001E-2</v>
          </cell>
          <cell r="I13">
            <v>8.8325500000000001E-2</v>
          </cell>
          <cell r="J13">
            <v>0.1664736</v>
          </cell>
          <cell r="K13">
            <v>0.67367449999999995</v>
          </cell>
          <cell r="L13">
            <v>0.76168009999999997</v>
          </cell>
          <cell r="M13">
            <v>0.68667290000000003</v>
          </cell>
          <cell r="N13">
            <v>0.80867366399999996</v>
          </cell>
          <cell r="O13">
            <v>1.0865628000000001</v>
          </cell>
        </row>
      </sheetData>
      <sheetData sheetId="3" refreshError="1"/>
      <sheetData sheetId="4"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to Accounts"/>
      <sheetName val="Line Items"/>
      <sheetName val="COA Templet"/>
      <sheetName val="Report"/>
      <sheetName val="Data Validation"/>
      <sheetName val="BS"/>
      <sheetName val="P &amp; L"/>
      <sheetName val="Cash Flow"/>
      <sheetName val="Main Notes"/>
      <sheetName val="LOANS CLASSIFICATION"/>
      <sheetName val="TOTAL TRADE PAYABLE 2017-18"/>
      <sheetName val="Note 11 Fixed Assests "/>
      <sheetName val="TRADE RECEIVABLE"/>
      <sheetName val="DTA AND DTL"/>
      <sheetName val="Share application Money"/>
      <sheetName val="NOTE  8 TRADE PAYABL FY 2017-18"/>
      <sheetName val="SUMMARY TRADE PAYABLE 2017-18"/>
      <sheetName val="MSME VENDOR BALANCE"/>
      <sheetName val="Note 12 Non Current Investments"/>
      <sheetName val="DEP AS PER IT ACT"/>
      <sheetName val="UNABSORBED DEP"/>
      <sheetName val="F.08 ON 02 11 2018"/>
    </sheetNames>
    <sheetDataSet>
      <sheetData sheetId="0" refreshError="1"/>
      <sheetData sheetId="1" refreshError="1"/>
      <sheetData sheetId="2" refreshError="1"/>
      <sheetData sheetId="3" refreshError="1"/>
      <sheetData sheetId="4">
        <row r="2079">
          <cell r="C2079">
            <v>13462716</v>
          </cell>
        </row>
        <row r="2080">
          <cell r="C2080">
            <v>18786748</v>
          </cell>
        </row>
        <row r="2081">
          <cell r="C2081">
            <v>118355422</v>
          </cell>
        </row>
        <row r="2082">
          <cell r="C2082">
            <v>372955479</v>
          </cell>
        </row>
        <row r="2083">
          <cell r="C2083">
            <v>49661150</v>
          </cell>
        </row>
        <row r="2084">
          <cell r="C2084">
            <v>79950010</v>
          </cell>
        </row>
        <row r="2085">
          <cell r="C2085">
            <v>49912841</v>
          </cell>
        </row>
        <row r="2086">
          <cell r="C2086">
            <v>3159150</v>
          </cell>
        </row>
        <row r="2087">
          <cell r="C2087">
            <v>260789423</v>
          </cell>
        </row>
        <row r="2088">
          <cell r="C2088">
            <v>32686831</v>
          </cell>
        </row>
        <row r="2089">
          <cell r="C2089">
            <v>7439183</v>
          </cell>
        </row>
        <row r="2090">
          <cell r="C2090">
            <v>178590</v>
          </cell>
        </row>
        <row r="2091">
          <cell r="C2091">
            <v>3964720</v>
          </cell>
        </row>
        <row r="2092">
          <cell r="C2092">
            <v>6605874</v>
          </cell>
        </row>
        <row r="2093">
          <cell r="C2093">
            <v>24718234</v>
          </cell>
        </row>
        <row r="2094">
          <cell r="C2094">
            <v>34516566</v>
          </cell>
        </row>
        <row r="2095">
          <cell r="C2095">
            <v>855709</v>
          </cell>
        </row>
      </sheetData>
      <sheetData sheetId="5" refreshError="1"/>
      <sheetData sheetId="6" refreshError="1"/>
      <sheetData sheetId="7" refreshError="1"/>
      <sheetData sheetId="8" refreshError="1"/>
      <sheetData sheetId="9" refreshError="1"/>
      <sheetData sheetId="10" refreshError="1"/>
      <sheetData sheetId="11">
        <row r="18">
          <cell r="P18">
            <v>69106500736</v>
          </cell>
        </row>
        <row r="20">
          <cell r="P20">
            <v>102046214</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to Accounts"/>
      <sheetName val="Line Items"/>
      <sheetName val="COA Templet"/>
      <sheetName val="Report"/>
      <sheetName val="Data Validation"/>
      <sheetName val="BS"/>
      <sheetName val="P &amp; L"/>
      <sheetName val="Cash Flow"/>
      <sheetName val="Main Notes"/>
      <sheetName val="TP SUMMARY"/>
      <sheetName val="DTA DISCLOSURE SHEET"/>
      <sheetName val="DTA DTL Calculation"/>
      <sheetName val="JE"/>
      <sheetName val="MSME VENDORS"/>
      <sheetName val="TOTAL TRADE PAYABLE 2018-19"/>
      <sheetName val="Note 11 Fixed Assests "/>
      <sheetName val="Note 12 Non Current Investments"/>
      <sheetName val="ICD LINE ITEM WISE"/>
      <sheetName val="ICD SUMMARY"/>
      <sheetName val="DEP AS PER IT ACT PENDING"/>
      <sheetName val="UNABSORBED DEP"/>
      <sheetName val="CC ASSETS"/>
      <sheetName val="CC ASSET GRANTS"/>
    </sheetNames>
    <sheetDataSet>
      <sheetData sheetId="0" refreshError="1"/>
      <sheetData sheetId="1" refreshError="1"/>
      <sheetData sheetId="2" refreshError="1"/>
      <sheetData sheetId="3" refreshError="1"/>
      <sheetData sheetId="4">
        <row r="2132">
          <cell r="C2132">
            <v>22831195</v>
          </cell>
        </row>
        <row r="2133">
          <cell r="C2133">
            <v>40723745</v>
          </cell>
        </row>
        <row r="2134">
          <cell r="C2134">
            <v>152352093</v>
          </cell>
        </row>
        <row r="2135">
          <cell r="C2135">
            <v>404436942</v>
          </cell>
        </row>
        <row r="2136">
          <cell r="C2136">
            <v>84790208</v>
          </cell>
        </row>
        <row r="2137">
          <cell r="C2137">
            <v>64335344</v>
          </cell>
        </row>
        <row r="2138">
          <cell r="C2138">
            <v>66839497</v>
          </cell>
        </row>
        <row r="2139">
          <cell r="C2139">
            <v>1766737</v>
          </cell>
        </row>
        <row r="2140">
          <cell r="C2140">
            <v>299131606</v>
          </cell>
        </row>
        <row r="2141">
          <cell r="C2141">
            <v>61334344</v>
          </cell>
        </row>
        <row r="2142">
          <cell r="C2142">
            <v>13218897</v>
          </cell>
        </row>
        <row r="2143">
          <cell r="C2143">
            <v>142125</v>
          </cell>
        </row>
        <row r="2144">
          <cell r="C2144">
            <v>3209980</v>
          </cell>
        </row>
        <row r="2145">
          <cell r="C2145">
            <v>9540657</v>
          </cell>
        </row>
        <row r="2146">
          <cell r="C2146">
            <v>33576505</v>
          </cell>
        </row>
        <row r="2147">
          <cell r="C2147">
            <v>23247</v>
          </cell>
        </row>
        <row r="2148">
          <cell r="C2148">
            <v>1758777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8">
          <cell r="P18">
            <v>77316639070</v>
          </cell>
        </row>
        <row r="21">
          <cell r="P21">
            <v>82305156</v>
          </cell>
        </row>
      </sheetData>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nexure -I"/>
      <sheetName val="Annexure -I(b)"/>
      <sheetName val="Annexure -I (c)"/>
      <sheetName val="Annexure -2"/>
      <sheetName val="Annexure -3"/>
      <sheetName val="Annexure 4"/>
      <sheetName val="Annexure 4(b)"/>
      <sheetName val="Annexure 4(c)"/>
      <sheetName val="Annexure 5"/>
      <sheetName val="Annexure 5 a"/>
      <sheetName val="Loss target"/>
      <sheetName val="Annexure Details"/>
    </sheetNames>
    <sheetDataSet>
      <sheetData sheetId="0">
        <row r="61">
          <cell r="B61">
            <v>10576484.287018238</v>
          </cell>
          <cell r="F61">
            <v>11109732.803951206</v>
          </cell>
          <cell r="J61">
            <v>11110269.152274653</v>
          </cell>
          <cell r="N61">
            <v>11674457.665201768</v>
          </cell>
          <cell r="R61">
            <v>12271581.712358266</v>
          </cell>
          <cell r="V61">
            <v>12903768.989520719</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ex"/>
      <sheetName val="Notes"/>
      <sheetName val="1|ARR"/>
      <sheetName val="1.1|Trans Cost"/>
      <sheetName val="1.2|SLDC"/>
      <sheetName val="1.3|Dist Cost"/>
      <sheetName val="1.4| PP Cost-Reg"/>
      <sheetName val="1.4(i)|NCE-B Year"/>
      <sheetName val="1.4(ii)|NCE- Year 1"/>
      <sheetName val="1.4(iii)|NCE- Year 2"/>
      <sheetName val="1.4(iv)|NCE- Year 3"/>
      <sheetName val="1.4(v)|NCE -Year 4"/>
      <sheetName val="1.4 (vi)|NCE-Year 5"/>
      <sheetName val="1.4a|PP Cost- NonReg"/>
      <sheetName val="1.4 b|Sales to Licensees"/>
      <sheetName val="1.4c|D-D Purchases"/>
      <sheetName val="1.5|Int CSD"/>
      <sheetName val="1.6|Supply Margin"/>
      <sheetName val="1.7|Other Costs"/>
      <sheetName val="A|New Cons Categ"/>
      <sheetName val="2|CoS"/>
      <sheetName val="3|Sales Forecast"/>
      <sheetName val="4|PP Requirement"/>
      <sheetName val="4a| Energy Losses"/>
      <sheetName val="4b|Transmission Losses"/>
      <sheetName val="4.1|Energy Availability"/>
      <sheetName val="4.2|Energy Dispatch"/>
      <sheetName val="5|Revenue Current Tariff"/>
      <sheetName val="5a|Incentives Current"/>
      <sheetName val="5b|Cons switching to comp"/>
      <sheetName val="5c|Cons served under open acces"/>
      <sheetName val="6|NTI current"/>
      <sheetName val="7|Total Rev Current"/>
      <sheetName val="8|Rev Gap"/>
      <sheetName val="9|Revenue Gap Adj"/>
      <sheetName val="10|Revenue Proposed Tariff"/>
      <sheetName val="10a|Incentives Proposed"/>
      <sheetName val="11|NTI proposed"/>
      <sheetName val="12|Total Rev Proposed Tariff"/>
      <sheetName val="13|Cost and Revenu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ow r="84">
          <cell r="Q84">
            <v>23569.451373210628</v>
          </cell>
        </row>
        <row r="102">
          <cell r="Q102">
            <v>5679.3843568400007</v>
          </cell>
        </row>
        <row r="118">
          <cell r="Q118">
            <v>5427.971559560001</v>
          </cell>
        </row>
        <row r="134">
          <cell r="Q134">
            <v>5232.4913560100003</v>
          </cell>
        </row>
        <row r="157">
          <cell r="Q157">
            <v>24286.221616735649</v>
          </cell>
        </row>
        <row r="175">
          <cell r="Q175">
            <v>5013.6098782100016</v>
          </cell>
        </row>
        <row r="191">
          <cell r="Q191">
            <v>4537.0454254399992</v>
          </cell>
        </row>
        <row r="207">
          <cell r="Q207">
            <v>4437.797870540001</v>
          </cell>
        </row>
        <row r="232">
          <cell r="Q232">
            <v>25034.989680962182</v>
          </cell>
        </row>
        <row r="250">
          <cell r="Q250">
            <v>5762.1870110899945</v>
          </cell>
        </row>
        <row r="266">
          <cell r="Q266">
            <v>5780.5574563200007</v>
          </cell>
        </row>
        <row r="282">
          <cell r="Q282">
            <v>5940.8157443299997</v>
          </cell>
        </row>
        <row r="304">
          <cell r="Q304">
            <v>25658.947330773848</v>
          </cell>
        </row>
        <row r="322">
          <cell r="Q322">
            <v>6570.4030706229705</v>
          </cell>
        </row>
        <row r="338">
          <cell r="Q338">
            <v>7499.6923069068225</v>
          </cell>
        </row>
        <row r="354">
          <cell r="Q354">
            <v>7245.2895738575216</v>
          </cell>
        </row>
        <row r="377">
          <cell r="Q377">
            <v>26286.172489506782</v>
          </cell>
        </row>
        <row r="395">
          <cell r="Q395">
            <v>7314.1796560964376</v>
          </cell>
        </row>
        <row r="411">
          <cell r="Q411">
            <v>8449.0790762173383</v>
          </cell>
        </row>
        <row r="427">
          <cell r="Q427">
            <v>10303.439420478509</v>
          </cell>
        </row>
      </sheetData>
      <sheetData sheetId="22" refreshError="1"/>
      <sheetData sheetId="23" refreshError="1"/>
      <sheetData sheetId="24" refreshError="1"/>
      <sheetData sheetId="25" refreshError="1"/>
      <sheetData sheetId="26">
        <row r="390">
          <cell r="Q390">
            <v>45607.220095323522</v>
          </cell>
        </row>
        <row r="586">
          <cell r="Q586">
            <v>44051.856619648606</v>
          </cell>
        </row>
        <row r="778">
          <cell r="Q778">
            <v>48671.384012358205</v>
          </cell>
        </row>
        <row r="975">
          <cell r="Q975">
            <v>53414.691305974236</v>
          </cell>
        </row>
        <row r="1171">
          <cell r="Q1171">
            <v>59020.29084592966</v>
          </cell>
        </row>
      </sheetData>
      <sheetData sheetId="27" refreshError="1"/>
      <sheetData sheetId="28" refreshError="1"/>
      <sheetData sheetId="29" refreshError="1"/>
      <sheetData sheetId="30" refreshError="1"/>
      <sheetData sheetId="31" refreshError="1"/>
      <sheetData sheetId="32">
        <row r="320">
          <cell r="D320">
            <v>8741688</v>
          </cell>
        </row>
        <row r="322">
          <cell r="D322">
            <v>9052</v>
          </cell>
        </row>
        <row r="353">
          <cell r="D353">
            <v>549</v>
          </cell>
        </row>
        <row r="384">
          <cell r="D384">
            <v>74</v>
          </cell>
        </row>
        <row r="524">
          <cell r="D524">
            <v>8859316</v>
          </cell>
        </row>
        <row r="526">
          <cell r="D526">
            <v>9265</v>
          </cell>
        </row>
        <row r="559">
          <cell r="D559">
            <v>554</v>
          </cell>
        </row>
        <row r="590">
          <cell r="D590">
            <v>84</v>
          </cell>
        </row>
        <row r="732">
          <cell r="D732">
            <v>9584632</v>
          </cell>
        </row>
        <row r="734">
          <cell r="D734">
            <v>13216</v>
          </cell>
        </row>
        <row r="766">
          <cell r="D766">
            <v>696</v>
          </cell>
        </row>
        <row r="797">
          <cell r="D797">
            <v>86</v>
          </cell>
        </row>
        <row r="940">
          <cell r="D940">
            <v>10114526.207203167</v>
          </cell>
        </row>
        <row r="942">
          <cell r="D942">
            <v>14419</v>
          </cell>
        </row>
        <row r="974">
          <cell r="D974">
            <v>775</v>
          </cell>
        </row>
        <row r="1005">
          <cell r="D1005">
            <v>88.210485273831694</v>
          </cell>
        </row>
      </sheetData>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SSPDCL circle wise Total"/>
      <sheetName val="MBNR Dist Wise comp"/>
      <sheetName val="NYPT Dist Wise comp "/>
      <sheetName val="WNP Dist Wise comp"/>
      <sheetName val="GDWL Dist Wise comp"/>
      <sheetName val="NGKNL Dist Wise comp"/>
      <sheetName val="YDD Dist Wise comp"/>
      <sheetName val="SRPT Dist Wise comp"/>
      <sheetName val="NLG Circle comple"/>
      <sheetName val="SNG Dist wise comp"/>
      <sheetName val=" MDK Circle comple"/>
      <sheetName val="SDPT Dist comple"/>
      <sheetName val="Vik Circle comp"/>
      <sheetName val="Medchal circle compl"/>
      <sheetName val="habsiguda cir compl"/>
      <sheetName val="Rjnr circle compl"/>
      <sheetName val="saroornagar new circ"/>
      <sheetName val="Cybercity cir comple"/>
      <sheetName val="HYD South compl"/>
      <sheetName val="HYDC circ comple"/>
      <sheetName val="SECB circle compl"/>
      <sheetName val="Banjarahills  cir comple"/>
      <sheetName val="SYPT.."/>
      <sheetName val="Sheet1"/>
    </sheetNames>
    <sheetDataSet>
      <sheetData sheetId="0">
        <row r="4">
          <cell r="G4">
            <v>31</v>
          </cell>
          <cell r="H4">
            <v>24</v>
          </cell>
          <cell r="I4">
            <v>22</v>
          </cell>
        </row>
        <row r="6">
          <cell r="I6">
            <v>32.865000000000002</v>
          </cell>
        </row>
        <row r="7">
          <cell r="I7">
            <v>172.04762999999997</v>
          </cell>
        </row>
        <row r="8">
          <cell r="H8">
            <v>20.804999999999996</v>
          </cell>
        </row>
        <row r="9">
          <cell r="H9">
            <v>4346.7969999999996</v>
          </cell>
        </row>
        <row r="10">
          <cell r="I10">
            <v>4458.2140000000009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S"/>
      <sheetName val="PTR"/>
      <sheetName val="LL"/>
      <sheetName val="DTR"/>
      <sheetName val="LT CONSUMERS"/>
      <sheetName val="HT CONSUMERS"/>
      <sheetName val="OVERALL"/>
    </sheetNames>
    <sheetDataSet>
      <sheetData sheetId="0"/>
      <sheetData sheetId="1"/>
      <sheetData sheetId="2"/>
      <sheetData sheetId="3"/>
      <sheetData sheetId="4"/>
      <sheetData sheetId="5"/>
      <sheetData sheetId="6">
        <row r="2">
          <cell r="M2">
            <v>1043</v>
          </cell>
        </row>
        <row r="3">
          <cell r="M3">
            <v>6936.2000000000007</v>
          </cell>
          <cell r="N3">
            <v>7662.55</v>
          </cell>
          <cell r="O3">
            <v>10433.649999999998</v>
          </cell>
          <cell r="P3">
            <v>11544</v>
          </cell>
        </row>
      </sheetData>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D NPDCL  YEAR WISE"/>
      <sheetName val="MD YEAR ABSTRACT"/>
      <sheetName val="MAX CONSUMPTION"/>
      <sheetName val="Sheet2"/>
      <sheetName val="Sheet3"/>
    </sheetNames>
    <sheetDataSet>
      <sheetData sheetId="0" refreshError="1"/>
      <sheetData sheetId="1">
        <row r="4">
          <cell r="D4">
            <v>2282</v>
          </cell>
          <cell r="E4">
            <v>2229</v>
          </cell>
          <cell r="F4">
            <v>2909</v>
          </cell>
          <cell r="G4">
            <v>3445</v>
          </cell>
        </row>
      </sheetData>
      <sheetData sheetId="2" refreshError="1"/>
      <sheetData sheetId="3" refreshError="1"/>
      <sheetData sheetId="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2"/>
      <sheetName val="Sheet3"/>
      <sheetName val="Sheet1"/>
      <sheetName val="MO EY"/>
      <sheetName val="MO CY"/>
      <sheetName val="04REL"/>
      <sheetName val="Dom"/>
      <sheetName val="Salient1"/>
      <sheetName val="feasibility require"/>
      <sheetName val="data"/>
      <sheetName val="MO_EY"/>
      <sheetName val="MO_CY"/>
      <sheetName val="SUMMERY"/>
      <sheetName val="Newabstract"/>
      <sheetName val="Executive Summary -Thermal"/>
      <sheetName val="Stationwise Thermal &amp; Hydel Gen"/>
      <sheetName val="TWELVE"/>
      <sheetName val="cap all"/>
      <sheetName val="Demand"/>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dit Log"/>
      <sheetName val="INPUTS"/>
      <sheetName val="DTR_Non_Agri"/>
      <sheetName val="DTR_Agri"/>
      <sheetName val="DTR Projections_Non_Agri"/>
      <sheetName val="DTR Projections_Agri"/>
      <sheetName val="DTR Projections_Summary"/>
      <sheetName val="CALCULATIONS"/>
      <sheetName val="Pending Applications"/>
      <sheetName val="DTR Projections"/>
    </sheetNames>
    <sheetDataSet>
      <sheetData sheetId="0" refreshError="1"/>
      <sheetData sheetId="1" refreshError="1"/>
      <sheetData sheetId="2" refreshError="1"/>
      <sheetData sheetId="3" refreshError="1"/>
      <sheetData sheetId="4">
        <row r="100">
          <cell r="E100">
            <v>172.43137958266033</v>
          </cell>
          <cell r="F100">
            <v>60.702417904959837</v>
          </cell>
          <cell r="I100">
            <v>29.027622396657488</v>
          </cell>
          <cell r="K100">
            <v>8.5348512392687894</v>
          </cell>
          <cell r="R100">
            <v>181.61039217402893</v>
          </cell>
          <cell r="S100">
            <v>63.93378019890379</v>
          </cell>
          <cell r="V100">
            <v>30.572845268047224</v>
          </cell>
          <cell r="X100">
            <v>8.9891856369887275</v>
          </cell>
          <cell r="AE100">
            <v>189.28678129134966</v>
          </cell>
          <cell r="AF100">
            <v>66.636161756880625</v>
          </cell>
          <cell r="AI100">
            <v>31.865111937876755</v>
          </cell>
          <cell r="AK100">
            <v>9.3691445477719384</v>
          </cell>
          <cell r="AR100">
            <v>197.30516060036709</v>
          </cell>
          <cell r="AS100">
            <v>69.458936897429396</v>
          </cell>
          <cell r="AV100">
            <v>33.214950275763229</v>
          </cell>
          <cell r="AX100">
            <v>9.7660309773077429</v>
          </cell>
          <cell r="BE100">
            <v>205.68188563556055</v>
          </cell>
          <cell r="BF100">
            <v>72.407863392084565</v>
          </cell>
          <cell r="BI100">
            <v>34.625113622079539</v>
          </cell>
          <cell r="BK100">
            <v>10.180654476932192</v>
          </cell>
          <cell r="BR100">
            <v>214.43417615137645</v>
          </cell>
          <cell r="BS100">
            <v>75.489003250749249</v>
          </cell>
          <cell r="BV100">
            <v>36.098500802613927</v>
          </cell>
          <cell r="BX100">
            <v>10.613867374353468</v>
          </cell>
        </row>
        <row r="101">
          <cell r="E101">
            <v>400.59299371922037</v>
          </cell>
          <cell r="F101">
            <v>112.69017860699564</v>
          </cell>
          <cell r="I101">
            <v>54.753948907884094</v>
          </cell>
          <cell r="K101">
            <v>25.083860354381095</v>
          </cell>
          <cell r="R101">
            <v>429.25818008404531</v>
          </cell>
          <cell r="S101">
            <v>120.75393664046507</v>
          </cell>
          <cell r="V101">
            <v>58.671970875973486</v>
          </cell>
          <cell r="X101">
            <v>26.878783238907513</v>
          </cell>
          <cell r="AE101">
            <v>456.92006671301431</v>
          </cell>
          <cell r="AF101">
            <v>128.5354580192685</v>
          </cell>
          <cell r="AI101">
            <v>62.452859585774142</v>
          </cell>
          <cell r="AK101">
            <v>28.610882682029871</v>
          </cell>
          <cell r="AR101">
            <v>486.39425688250913</v>
          </cell>
          <cell r="AS101">
            <v>136.8267956276965</v>
          </cell>
          <cell r="AV101">
            <v>66.481458008473794</v>
          </cell>
          <cell r="AX101">
            <v>30.456462814138423</v>
          </cell>
          <cell r="BE101">
            <v>517.80190870553781</v>
          </cell>
          <cell r="BF101">
            <v>145.66203226202512</v>
          </cell>
          <cell r="BI101">
            <v>70.774326306714855</v>
          </cell>
          <cell r="BK101">
            <v>32.423110171281337</v>
          </cell>
          <cell r="BR101">
            <v>551.27249383636286</v>
          </cell>
          <cell r="BS101">
            <v>155.07758938761236</v>
          </cell>
          <cell r="BV101">
            <v>75.349160956605672</v>
          </cell>
          <cell r="BX101">
            <v>34.518931857043285</v>
          </cell>
        </row>
        <row r="102">
          <cell r="E102">
            <v>16.460172524147936</v>
          </cell>
          <cell r="F102">
            <v>7.2424759106250916</v>
          </cell>
          <cell r="I102">
            <v>0.1881162574188335</v>
          </cell>
          <cell r="K102">
            <v>0.37623251483766706</v>
          </cell>
          <cell r="R102">
            <v>17.615407057737315</v>
          </cell>
          <cell r="S102">
            <v>7.7507791054044173</v>
          </cell>
          <cell r="V102">
            <v>0.20131893780271209</v>
          </cell>
          <cell r="X102">
            <v>0.40263787560542424</v>
          </cell>
          <cell r="AE102">
            <v>18.712016580168676</v>
          </cell>
          <cell r="AF102">
            <v>8.2332872952742164</v>
          </cell>
          <cell r="AI102">
            <v>0.21385161805907052</v>
          </cell>
          <cell r="AK102">
            <v>0.42770323611814109</v>
          </cell>
          <cell r="AR102">
            <v>19.886620456374065</v>
          </cell>
          <cell r="AS102">
            <v>8.7501130008045873</v>
          </cell>
          <cell r="AV102">
            <v>0.22727566235856073</v>
          </cell>
          <cell r="AX102">
            <v>0.45455132471712145</v>
          </cell>
          <cell r="BE102">
            <v>21.145397439478216</v>
          </cell>
          <cell r="BF102">
            <v>9.3039748733704162</v>
          </cell>
          <cell r="BI102">
            <v>0.24166168502260818</v>
          </cell>
          <cell r="BK102">
            <v>0.48332337004521642</v>
          </cell>
          <cell r="BR102">
            <v>22.495053069480733</v>
          </cell>
          <cell r="BS102">
            <v>9.8978233505715227</v>
          </cell>
          <cell r="BV102">
            <v>0.25708632079406546</v>
          </cell>
          <cell r="BX102">
            <v>0.51417264158813103</v>
          </cell>
        </row>
        <row r="103">
          <cell r="E103">
            <v>292.11923104165896</v>
          </cell>
          <cell r="F103">
            <v>81.456324040462604</v>
          </cell>
          <cell r="I103">
            <v>20.41089498944925</v>
          </cell>
          <cell r="K103">
            <v>4.1820488204681947</v>
          </cell>
          <cell r="R103">
            <v>309.47829289802763</v>
          </cell>
          <cell r="S103">
            <v>86.29683167348847</v>
          </cell>
          <cell r="V103">
            <v>21.623803798644236</v>
          </cell>
          <cell r="X103">
            <v>4.4305653043093702</v>
          </cell>
          <cell r="AE103">
            <v>325.04171145050799</v>
          </cell>
          <cell r="AF103">
            <v>90.636631077545502</v>
          </cell>
          <cell r="AI103">
            <v>22.711247787247032</v>
          </cell>
          <cell r="AK103">
            <v>4.6533749288854782</v>
          </cell>
          <cell r="AR103">
            <v>341.40284092814034</v>
          </cell>
          <cell r="AS103">
            <v>95.198869104962228</v>
          </cell>
          <cell r="AV103">
            <v>23.854429269979036</v>
          </cell>
          <cell r="AX103">
            <v>4.8876047739712405</v>
          </cell>
          <cell r="BE103">
            <v>358.60322221519624</v>
          </cell>
          <cell r="BF103">
            <v>99.99512927154511</v>
          </cell>
          <cell r="BI103">
            <v>25.056250782984865</v>
          </cell>
          <cell r="BK103">
            <v>5.133849548807297</v>
          </cell>
          <cell r="BR103">
            <v>376.68659098992424</v>
          </cell>
          <cell r="BS103">
            <v>105.03760710295964</v>
          </cell>
          <cell r="BV103">
            <v>26.319768216603681</v>
          </cell>
          <cell r="BX103">
            <v>5.3927353838301118</v>
          </cell>
        </row>
        <row r="104">
          <cell r="E104">
            <v>118.41885777814174</v>
          </cell>
          <cell r="F104">
            <v>43.085807137187302</v>
          </cell>
          <cell r="I104">
            <v>25.905173761611056</v>
          </cell>
          <cell r="K104">
            <v>7.4158593281295895</v>
          </cell>
          <cell r="R104">
            <v>124.23237858561806</v>
          </cell>
          <cell r="S104">
            <v>45.20101278093896</v>
          </cell>
          <cell r="V104">
            <v>27.176932918134636</v>
          </cell>
          <cell r="X104">
            <v>7.7799250970307714</v>
          </cell>
          <cell r="AE104">
            <v>128.50465605943751</v>
          </cell>
          <cell r="AF104">
            <v>46.755448676768992</v>
          </cell>
          <cell r="AI104">
            <v>28.111531447403163</v>
          </cell>
          <cell r="AK104">
            <v>8.0474720853317336</v>
          </cell>
          <cell r="AR104">
            <v>132.94480368543418</v>
          </cell>
          <cell r="AS104">
            <v>48.370962859761264</v>
          </cell>
          <cell r="AV104">
            <v>29.082853058984185</v>
          </cell>
          <cell r="AX104">
            <v>8.3255317694760436</v>
          </cell>
          <cell r="BE104">
            <v>137.5601342546187</v>
          </cell>
          <cell r="BF104">
            <v>50.050216033700892</v>
          </cell>
          <cell r="BI104">
            <v>30.092497490667508</v>
          </cell>
          <cell r="BK104">
            <v>8.614562105489016</v>
          </cell>
          <cell r="BR104">
            <v>142.35830073812713</v>
          </cell>
          <cell r="BS104">
            <v>51.795992674342656</v>
          </cell>
          <cell r="BV104">
            <v>31.142138897657734</v>
          </cell>
          <cell r="BX104">
            <v>8.9150423528268892</v>
          </cell>
        </row>
        <row r="105">
          <cell r="E105">
            <v>133.49211480241075</v>
          </cell>
          <cell r="F105">
            <v>44.789842587851119</v>
          </cell>
          <cell r="I105">
            <v>28.202559465298044</v>
          </cell>
          <cell r="K105">
            <v>15.709870161410468</v>
          </cell>
          <cell r="R105">
            <v>140.43557408716273</v>
          </cell>
          <cell r="S105">
            <v>47.119541602954129</v>
          </cell>
          <cell r="V105">
            <v>29.669487483203394</v>
          </cell>
          <cell r="X105">
            <v>16.527003398051075</v>
          </cell>
          <cell r="AE105">
            <v>146.15467281010282</v>
          </cell>
          <cell r="AF105">
            <v>49.038437950682386</v>
          </cell>
          <cell r="AI105">
            <v>30.877747776782282</v>
          </cell>
          <cell r="AK105">
            <v>17.200049131955762</v>
          </cell>
          <cell r="AR105">
            <v>152.11517213920231</v>
          </cell>
          <cell r="AS105">
            <v>51.03833005734738</v>
          </cell>
          <cell r="AV105">
            <v>32.137008198423025</v>
          </cell>
          <cell r="AX105">
            <v>17.901503826084529</v>
          </cell>
          <cell r="BE105">
            <v>158.32770670237971</v>
          </cell>
          <cell r="BF105">
            <v>53.122786098576228</v>
          </cell>
          <cell r="BI105">
            <v>33.449515500502756</v>
          </cell>
          <cell r="BK105">
            <v>18.6326190047245</v>
          </cell>
          <cell r="BR105">
            <v>164.80340701547485</v>
          </cell>
          <cell r="BS105">
            <v>55.295540632422231</v>
          </cell>
          <cell r="BV105">
            <v>34.817621200452422</v>
          </cell>
          <cell r="BX105">
            <v>19.394704550177941</v>
          </cell>
        </row>
        <row r="106">
          <cell r="E106">
            <v>67.406999638814852</v>
          </cell>
          <cell r="F106">
            <v>10.81686053683584</v>
          </cell>
          <cell r="I106">
            <v>1.3782100297898947</v>
          </cell>
          <cell r="K106">
            <v>4.1763940296663478E-2</v>
          </cell>
          <cell r="R106">
            <v>70.439137666400654</v>
          </cell>
          <cell r="S106">
            <v>11.303430393802831</v>
          </cell>
          <cell r="V106">
            <v>1.4402054169710172</v>
          </cell>
          <cell r="X106">
            <v>4.3642588393061135E-2</v>
          </cell>
          <cell r="AE106">
            <v>72.511417069637886</v>
          </cell>
          <cell r="AF106">
            <v>11.635970892835324</v>
          </cell>
          <cell r="AI106">
            <v>1.4825754419442692</v>
          </cell>
          <cell r="AK106">
            <v>4.4926528543765734E-2</v>
          </cell>
          <cell r="AR106">
            <v>74.648671275011253</v>
          </cell>
          <cell r="AS106">
            <v>11.978937955531546</v>
          </cell>
          <cell r="AV106">
            <v>1.5262739480020888</v>
          </cell>
          <cell r="AX106">
            <v>4.6250725697033E-2</v>
          </cell>
          <cell r="BE106">
            <v>76.853255574306715</v>
          </cell>
          <cell r="BF106">
            <v>12.332709537636578</v>
          </cell>
          <cell r="BI106">
            <v>1.5713490916679811</v>
          </cell>
          <cell r="BK106">
            <v>4.7616639141453976E-2</v>
          </cell>
          <cell r="BR106">
            <v>79.127638368109402</v>
          </cell>
          <cell r="BS106">
            <v>12.697681745564024</v>
          </cell>
          <cell r="BV106">
            <v>1.6178513420988911</v>
          </cell>
          <cell r="BX106">
            <v>4.902579824542095E-2</v>
          </cell>
        </row>
        <row r="107">
          <cell r="E107">
            <v>133.09215446530763</v>
          </cell>
          <cell r="F107">
            <v>7.9810329113486844</v>
          </cell>
          <cell r="I107">
            <v>1.573724799420867</v>
          </cell>
          <cell r="K107">
            <v>1.0116802281991291</v>
          </cell>
          <cell r="R107">
            <v>143.0713429593302</v>
          </cell>
          <cell r="S107">
            <v>8.5794470862436167</v>
          </cell>
          <cell r="V107">
            <v>1.6917219606677554</v>
          </cell>
          <cell r="X107">
            <v>1.0875355461435572</v>
          </cell>
          <cell r="AE107">
            <v>152.75394323809942</v>
          </cell>
          <cell r="AF107">
            <v>9.160075988095489</v>
          </cell>
          <cell r="AI107">
            <v>1.8062121666667161</v>
          </cell>
          <cell r="AK107">
            <v>1.161136392857175</v>
          </cell>
          <cell r="AR107">
            <v>163.19116726871326</v>
          </cell>
          <cell r="AS107">
            <v>9.7859568210123662</v>
          </cell>
          <cell r="AV107">
            <v>1.9296252886503253</v>
          </cell>
          <cell r="AX107">
            <v>1.240473399846638</v>
          </cell>
          <cell r="BE107">
            <v>174.44885963006411</v>
          </cell>
          <cell r="BF107">
            <v>10.461038035248777</v>
          </cell>
          <cell r="BI107">
            <v>2.0627398942744066</v>
          </cell>
          <cell r="BK107">
            <v>1.3260470748906901</v>
          </cell>
          <cell r="BR107">
            <v>186.59906727251018</v>
          </cell>
          <cell r="BS107">
            <v>11.189640013807622</v>
          </cell>
          <cell r="BV107">
            <v>2.2064078900465729</v>
          </cell>
          <cell r="BX107">
            <v>1.4184050721727972</v>
          </cell>
        </row>
        <row r="108">
          <cell r="E108">
            <v>463.47848162435616</v>
          </cell>
          <cell r="F108">
            <v>132.39892750447362</v>
          </cell>
          <cell r="I108">
            <v>61.512048306426259</v>
          </cell>
          <cell r="K108">
            <v>16.776013174479889</v>
          </cell>
          <cell r="R108">
            <v>497.06374434247778</v>
          </cell>
          <cell r="S108">
            <v>141.99301426390866</v>
          </cell>
          <cell r="V108">
            <v>65.969425260499179</v>
          </cell>
          <cell r="X108">
            <v>17.991661434681596</v>
          </cell>
          <cell r="AE108">
            <v>529.57433428668821</v>
          </cell>
          <cell r="AF108">
            <v>151.28010613938395</v>
          </cell>
          <cell r="AI108">
            <v>70.284173535564719</v>
          </cell>
          <cell r="AK108">
            <v>19.168410964244924</v>
          </cell>
          <cell r="AR108">
            <v>564.25260060634992</v>
          </cell>
          <cell r="AS108">
            <v>161.18642423282884</v>
          </cell>
          <cell r="AV108">
            <v>74.886612003823586</v>
          </cell>
          <cell r="AX108">
            <v>20.42362145558825</v>
          </cell>
          <cell r="BE108">
            <v>601.24573820552143</v>
          </cell>
          <cell r="BF108">
            <v>171.75401676914291</v>
          </cell>
          <cell r="BI108">
            <v>79.796276113862675</v>
          </cell>
          <cell r="BK108">
            <v>21.762620758326182</v>
          </cell>
          <cell r="BR108">
            <v>640.71113121806036</v>
          </cell>
          <cell r="BS108">
            <v>183.02784266520175</v>
          </cell>
          <cell r="BV108">
            <v>85.034053610913617</v>
          </cell>
          <cell r="BX108">
            <v>23.191105530249168</v>
          </cell>
        </row>
        <row r="109">
          <cell r="E109">
            <v>37.808614095050295</v>
          </cell>
          <cell r="F109">
            <v>7.4324625998816813</v>
          </cell>
          <cell r="I109">
            <v>0.64630109564188531</v>
          </cell>
          <cell r="K109">
            <v>1.1310269173732994</v>
          </cell>
          <cell r="R109">
            <v>40.713989611928461</v>
          </cell>
          <cell r="S109">
            <v>8.0036047955073037</v>
          </cell>
          <cell r="V109">
            <v>0.69596563439193937</v>
          </cell>
          <cell r="X109">
            <v>1.2179398601858942</v>
          </cell>
          <cell r="AE109">
            <v>43.560938472916106</v>
          </cell>
          <cell r="AF109">
            <v>8.5632614092057295</v>
          </cell>
          <cell r="AI109">
            <v>0.74463142688745476</v>
          </cell>
          <cell r="AK109">
            <v>1.3031049970530459</v>
          </cell>
          <cell r="AR109">
            <v>46.62681961402086</v>
          </cell>
          <cell r="AS109">
            <v>9.1659559924998266</v>
          </cell>
          <cell r="AV109">
            <v>0.79703965152172407</v>
          </cell>
          <cell r="AX109">
            <v>1.3948193901630173</v>
          </cell>
          <cell r="BE109">
            <v>49.929882001464051</v>
          </cell>
          <cell r="BF109">
            <v>9.8152759490057537</v>
          </cell>
          <cell r="BI109">
            <v>0.85350225643528288</v>
          </cell>
          <cell r="BK109">
            <v>1.4936289487617451</v>
          </cell>
          <cell r="BR109">
            <v>53.489994607442526</v>
          </cell>
          <cell r="BS109">
            <v>10.515127145052805</v>
          </cell>
          <cell r="BV109">
            <v>0.91435888217850469</v>
          </cell>
          <cell r="BX109">
            <v>1.6001280438123833</v>
          </cell>
        </row>
        <row r="110">
          <cell r="E110">
            <v>208.55512316568729</v>
          </cell>
          <cell r="F110">
            <v>19.686884471243758</v>
          </cell>
          <cell r="I110">
            <v>3.5957779856152987</v>
          </cell>
          <cell r="K110">
            <v>1.8877834424480318</v>
          </cell>
          <cell r="R110">
            <v>221.13957536859837</v>
          </cell>
          <cell r="S110">
            <v>20.874813364535797</v>
          </cell>
          <cell r="V110">
            <v>3.812751299458593</v>
          </cell>
          <cell r="X110">
            <v>2.0016944322157615</v>
          </cell>
          <cell r="AE110">
            <v>232.42457479124013</v>
          </cell>
          <cell r="AF110">
            <v>21.940078396242065</v>
          </cell>
          <cell r="AI110">
            <v>4.0073202550213818</v>
          </cell>
          <cell r="AK110">
            <v>2.1038431338862256</v>
          </cell>
          <cell r="AR110">
            <v>244.31184563378596</v>
          </cell>
          <cell r="AS110">
            <v>23.062195773189281</v>
          </cell>
          <cell r="AV110">
            <v>4.2122732005825165</v>
          </cell>
          <cell r="AX110">
            <v>2.2114434303058212</v>
          </cell>
          <cell r="BE110">
            <v>256.8347672255108</v>
          </cell>
          <cell r="BF110">
            <v>24.244316388959856</v>
          </cell>
          <cell r="BI110">
            <v>4.4281856418191525</v>
          </cell>
          <cell r="BK110">
            <v>2.3247974619550544</v>
          </cell>
          <cell r="BR110">
            <v>270.02863778671275</v>
          </cell>
          <cell r="BS110">
            <v>25.489772273831939</v>
          </cell>
          <cell r="BV110">
            <v>4.6556661687364267</v>
          </cell>
          <cell r="BX110">
            <v>2.4442247385866245</v>
          </cell>
        </row>
        <row r="111">
          <cell r="E111">
            <v>461.59972441808998</v>
          </cell>
          <cell r="F111">
            <v>75.520847313580148</v>
          </cell>
          <cell r="I111">
            <v>19.309307551767645</v>
          </cell>
          <cell r="K111">
            <v>6.8655315739618308</v>
          </cell>
          <cell r="R111">
            <v>505.81658374521771</v>
          </cell>
          <cell r="S111">
            <v>82.755025553482056</v>
          </cell>
          <cell r="V111">
            <v>21.158955397197111</v>
          </cell>
          <cell r="X111">
            <v>7.5231841412256406</v>
          </cell>
          <cell r="AE111">
            <v>551.50469139481731</v>
          </cell>
          <cell r="AF111">
            <v>90.229910002777459</v>
          </cell>
          <cell r="AI111">
            <v>23.070147443891958</v>
          </cell>
          <cell r="AK111">
            <v>8.2027190911615868</v>
          </cell>
          <cell r="AR111">
            <v>601.52573308408978</v>
          </cell>
          <cell r="AS111">
            <v>98.413691864094631</v>
          </cell>
          <cell r="AV111">
            <v>25.162591669796921</v>
          </cell>
          <cell r="AX111">
            <v>8.9466992603722399</v>
          </cell>
          <cell r="BE111">
            <v>656.29819410530433</v>
          </cell>
          <cell r="BF111">
            <v>107.37483817107463</v>
          </cell>
          <cell r="BI111">
            <v>27.453793850558853</v>
          </cell>
          <cell r="BK111">
            <v>9.7613489246431495</v>
          </cell>
          <cell r="BR111">
            <v>716.28124913928025</v>
          </cell>
          <cell r="BS111">
            <v>117.18847301744208</v>
          </cell>
          <cell r="BV111">
            <v>29.962961851050526</v>
          </cell>
          <cell r="BX111">
            <v>10.653497547040189</v>
          </cell>
        </row>
        <row r="112">
          <cell r="E112">
            <v>426.00685908127804</v>
          </cell>
          <cell r="F112">
            <v>68.901189305178718</v>
          </cell>
          <cell r="I112">
            <v>17.253675081362708</v>
          </cell>
          <cell r="K112">
            <v>7.6052383582322474</v>
          </cell>
          <cell r="R112">
            <v>461.66864461854641</v>
          </cell>
          <cell r="S112">
            <v>74.669029385413708</v>
          </cell>
          <cell r="V112">
            <v>18.698010653349066</v>
          </cell>
          <cell r="X112">
            <v>8.2418862748314972</v>
          </cell>
          <cell r="AE112">
            <v>497.49515829987786</v>
          </cell>
          <cell r="AF112">
            <v>80.463512147089233</v>
          </cell>
          <cell r="AI112">
            <v>20.149017868793351</v>
          </cell>
          <cell r="AK112">
            <v>8.8814749816391743</v>
          </cell>
          <cell r="AR112">
            <v>536.15381448820301</v>
          </cell>
          <cell r="AS112">
            <v>86.716057925483412</v>
          </cell>
          <cell r="AV112">
            <v>21.714729496990905</v>
          </cell>
          <cell r="AX112">
            <v>9.571624186173624</v>
          </cell>
          <cell r="BE112">
            <v>577.87047830054223</v>
          </cell>
          <cell r="BF112">
            <v>93.463197529557448</v>
          </cell>
          <cell r="BI112">
            <v>23.404293285819985</v>
          </cell>
          <cell r="BK112">
            <v>10.316366119407494</v>
          </cell>
          <cell r="BR112">
            <v>622.88911465544732</v>
          </cell>
          <cell r="BS112">
            <v>100.74438918088369</v>
          </cell>
          <cell r="BV112">
            <v>25.227590042000525</v>
          </cell>
          <cell r="BX112">
            <v>11.120056136934442</v>
          </cell>
        </row>
        <row r="113">
          <cell r="E113">
            <v>307.70162410155689</v>
          </cell>
          <cell r="F113">
            <v>67.443585540862642</v>
          </cell>
          <cell r="I113">
            <v>22.039878415778432</v>
          </cell>
          <cell r="K113">
            <v>7.4764251869778438</v>
          </cell>
          <cell r="R113">
            <v>328.45904302933218</v>
          </cell>
          <cell r="S113">
            <v>71.993300750038387</v>
          </cell>
          <cell r="V113">
            <v>23.526679113465196</v>
          </cell>
          <cell r="X113">
            <v>7.9807816073945546</v>
          </cell>
          <cell r="AE113">
            <v>348.07664261300283</v>
          </cell>
          <cell r="AF113">
            <v>76.293184637524803</v>
          </cell>
          <cell r="AI113">
            <v>24.93183747392554</v>
          </cell>
          <cell r="AK113">
            <v>8.4574431006955884</v>
          </cell>
          <cell r="AR113">
            <v>368.88265344888464</v>
          </cell>
          <cell r="AS113">
            <v>80.853550464878282</v>
          </cell>
          <cell r="AV113">
            <v>26.422118685404797</v>
          </cell>
          <cell r="AX113">
            <v>8.9629801901019803</v>
          </cell>
          <cell r="BE113">
            <v>390.94995818801624</v>
          </cell>
          <cell r="BF113">
            <v>85.690373017165797</v>
          </cell>
          <cell r="BI113">
            <v>28.002743145332474</v>
          </cell>
          <cell r="BK113">
            <v>9.499163752480273</v>
          </cell>
          <cell r="BR113">
            <v>414.35597741441381</v>
          </cell>
          <cell r="BS113">
            <v>90.8206217263686</v>
          </cell>
          <cell r="BV113">
            <v>29.679256291642396</v>
          </cell>
          <cell r="BX113">
            <v>10.067874925786818</v>
          </cell>
        </row>
        <row r="114">
          <cell r="E114">
            <v>81.56683414210795</v>
          </cell>
          <cell r="F114">
            <v>27.115921585887275</v>
          </cell>
          <cell r="I114">
            <v>12.316567614415584</v>
          </cell>
          <cell r="K114">
            <v>3.2130176385431959</v>
          </cell>
          <cell r="R114">
            <v>85.093669324818833</v>
          </cell>
          <cell r="S114">
            <v>28.288375896105094</v>
          </cell>
          <cell r="V114">
            <v>12.849118674532477</v>
          </cell>
          <cell r="X114">
            <v>3.3519440020519506</v>
          </cell>
          <cell r="AE114">
            <v>87.082972515298422</v>
          </cell>
          <cell r="AF114">
            <v>28.949696025676651</v>
          </cell>
          <cell r="AI114">
            <v>13.149502862650253</v>
          </cell>
          <cell r="AK114">
            <v>3.4303050946044147</v>
          </cell>
          <cell r="AR114">
            <v>89.127143993995176</v>
          </cell>
          <cell r="AS114">
            <v>29.629256463536443</v>
          </cell>
          <cell r="AV114">
            <v>13.458172145915119</v>
          </cell>
          <cell r="AX114">
            <v>3.510827516325683</v>
          </cell>
          <cell r="BE114">
            <v>91.228430467913768</v>
          </cell>
          <cell r="BF114">
            <v>30.32780410064337</v>
          </cell>
          <cell r="BI114">
            <v>13.775465776414315</v>
          </cell>
          <cell r="BK114">
            <v>3.593599767760256</v>
          </cell>
          <cell r="BR114">
            <v>93.389227952722024</v>
          </cell>
          <cell r="BS114">
            <v>31.046135463841342</v>
          </cell>
          <cell r="BV114">
            <v>14.10174555179867</v>
          </cell>
          <cell r="BX114">
            <v>3.6787162309040009</v>
          </cell>
        </row>
        <row r="115">
          <cell r="E115">
            <v>162.63574368989018</v>
          </cell>
          <cell r="F115">
            <v>9.5465111218252368</v>
          </cell>
          <cell r="I115">
            <v>4.1406554263338382</v>
          </cell>
          <cell r="K115">
            <v>0.23003641257410212</v>
          </cell>
          <cell r="R115">
            <v>174.30823133850078</v>
          </cell>
          <cell r="S115">
            <v>10.231671287903509</v>
          </cell>
          <cell r="V115">
            <v>4.4378333296930892</v>
          </cell>
          <cell r="X115">
            <v>0.24654629609406051</v>
          </cell>
          <cell r="AE115">
            <v>185.48969242930548</v>
          </cell>
          <cell r="AF115">
            <v>10.888008820107746</v>
          </cell>
          <cell r="AI115">
            <v>4.7225098496852871</v>
          </cell>
          <cell r="AK115">
            <v>0.26236165831584934</v>
          </cell>
          <cell r="AR115">
            <v>197.47193729362141</v>
          </cell>
          <cell r="AS115">
            <v>11.591351340431808</v>
          </cell>
          <cell r="AV115">
            <v>5.0275740753680136</v>
          </cell>
          <cell r="AX115">
            <v>0.2793096708537785</v>
          </cell>
          <cell r="BE115">
            <v>210.31797264028847</v>
          </cell>
          <cell r="BF115">
            <v>12.345397262478034</v>
          </cell>
          <cell r="BI115">
            <v>5.35463013794228</v>
          </cell>
          <cell r="BK115">
            <v>0.2974794521079045</v>
          </cell>
          <cell r="BR115">
            <v>224.09613255997752</v>
          </cell>
          <cell r="BS115">
            <v>13.154157710380574</v>
          </cell>
          <cell r="BV115">
            <v>5.7054178020927795</v>
          </cell>
          <cell r="BX115">
            <v>0.31696765567182111</v>
          </cell>
        </row>
        <row r="116">
          <cell r="E116">
            <v>99.929953978322246</v>
          </cell>
          <cell r="F116">
            <v>11.403857220642479</v>
          </cell>
          <cell r="I116">
            <v>1.0965247327540846</v>
          </cell>
          <cell r="K116">
            <v>0.51171154195190605</v>
          </cell>
          <cell r="R116">
            <v>105.94444880351712</v>
          </cell>
          <cell r="S116">
            <v>12.090222394549137</v>
          </cell>
          <cell r="V116">
            <v>1.1625213840912632</v>
          </cell>
          <cell r="X116">
            <v>0.54250997924258948</v>
          </cell>
          <cell r="AE116">
            <v>111.26724934002435</v>
          </cell>
          <cell r="AF116">
            <v>12.697652448459253</v>
          </cell>
          <cell r="AI116">
            <v>1.2209281200441588</v>
          </cell>
          <cell r="AK116">
            <v>0.56976645602060749</v>
          </cell>
          <cell r="AR116">
            <v>116.8935963743485</v>
          </cell>
          <cell r="AS116">
            <v>13.339722775712044</v>
          </cell>
          <cell r="AV116">
            <v>1.2826656515107735</v>
          </cell>
          <cell r="AX116">
            <v>0.59857730403836107</v>
          </cell>
          <cell r="BE116">
            <v>122.84275789801788</v>
          </cell>
          <cell r="BF116">
            <v>14.018632210746736</v>
          </cell>
          <cell r="BI116">
            <v>1.3479454048794937</v>
          </cell>
          <cell r="BK116">
            <v>0.62904118894376382</v>
          </cell>
          <cell r="BR116">
            <v>129.13532399209885</v>
          </cell>
          <cell r="BS116">
            <v>14.736730462887653</v>
          </cell>
          <cell r="BV116">
            <v>1.4169933137391972</v>
          </cell>
          <cell r="BX116">
            <v>0.66126354641162555</v>
          </cell>
        </row>
        <row r="117">
          <cell r="E117">
            <v>107.07799870249767</v>
          </cell>
          <cell r="F117">
            <v>13.402572407503035</v>
          </cell>
          <cell r="I117">
            <v>2.9941917080591889</v>
          </cell>
          <cell r="K117">
            <v>0</v>
          </cell>
          <cell r="R117">
            <v>114.58394605869074</v>
          </cell>
          <cell r="S117">
            <v>14.342065152485926</v>
          </cell>
          <cell r="V117">
            <v>3.2040783851298338</v>
          </cell>
          <cell r="X117">
            <v>0</v>
          </cell>
          <cell r="AE117">
            <v>121.56184269895535</v>
          </cell>
          <cell r="AF117">
            <v>15.215463666713456</v>
          </cell>
          <cell r="AI117">
            <v>3.3991993297976859</v>
          </cell>
          <cell r="AK117">
            <v>0</v>
          </cell>
          <cell r="AR117">
            <v>129.0398637704125</v>
          </cell>
          <cell r="AS117">
            <v>16.15146097792114</v>
          </cell>
          <cell r="AV117">
            <v>3.6083051120887641</v>
          </cell>
          <cell r="AX117">
            <v>0</v>
          </cell>
          <cell r="BE117">
            <v>137.05810930556029</v>
          </cell>
          <cell r="BF117">
            <v>17.155076264610749</v>
          </cell>
          <cell r="BI117">
            <v>3.8325170378385707</v>
          </cell>
          <cell r="BK117">
            <v>0</v>
          </cell>
          <cell r="BR117">
            <v>145.66013615414823</v>
          </cell>
          <cell r="BS117">
            <v>18.231761382809502</v>
          </cell>
          <cell r="BV117">
            <v>4.0730530748829734</v>
          </cell>
          <cell r="BX117">
            <v>0</v>
          </cell>
        </row>
        <row r="118">
          <cell r="E118">
            <v>54.167462766551232</v>
          </cell>
          <cell r="F118">
            <v>3.3459033762310439</v>
          </cell>
          <cell r="I118">
            <v>0.45214910489608706</v>
          </cell>
          <cell r="K118">
            <v>0.36171928391686964</v>
          </cell>
          <cell r="R118">
            <v>57.578317189015621</v>
          </cell>
          <cell r="S118">
            <v>3.5565905442296795</v>
          </cell>
          <cell r="V118">
            <v>0.48062034381482155</v>
          </cell>
          <cell r="X118">
            <v>0.38449627505185724</v>
          </cell>
          <cell r="AE118">
            <v>60.641452721017679</v>
          </cell>
          <cell r="AF118">
            <v>3.7457992498792221</v>
          </cell>
          <cell r="AI118">
            <v>0.5061890878215165</v>
          </cell>
          <cell r="AK118">
            <v>0.40495127025721317</v>
          </cell>
          <cell r="AR118">
            <v>63.898299144839463</v>
          </cell>
          <cell r="AS118">
            <v>3.9469734029366612</v>
          </cell>
          <cell r="AV118">
            <v>0.53337478418062989</v>
          </cell>
          <cell r="AX118">
            <v>0.42669982734450396</v>
          </cell>
          <cell r="BE118">
            <v>67.362767586288371</v>
          </cell>
          <cell r="BF118">
            <v>4.1609722883016191</v>
          </cell>
          <cell r="BI118">
            <v>0.56229355247319168</v>
          </cell>
          <cell r="BK118">
            <v>0.44983484197855333</v>
          </cell>
          <cell r="BR118">
            <v>71.049848466026305</v>
          </cell>
          <cell r="BS118">
            <v>4.3887218585024597</v>
          </cell>
          <cell r="BV118">
            <v>0.59307052141925132</v>
          </cell>
          <cell r="BX118">
            <v>0.47445641713540099</v>
          </cell>
        </row>
        <row r="119">
          <cell r="E119">
            <v>326.14881117446197</v>
          </cell>
          <cell r="F119">
            <v>10.211079787367078</v>
          </cell>
          <cell r="I119">
            <v>1.211484042568975</v>
          </cell>
          <cell r="K119">
            <v>0</v>
          </cell>
          <cell r="R119">
            <v>352.31592679275565</v>
          </cell>
          <cell r="S119">
            <v>11.030320870667328</v>
          </cell>
          <cell r="V119">
            <v>1.3086821371978186</v>
          </cell>
          <cell r="X119">
            <v>0</v>
          </cell>
          <cell r="AE119">
            <v>378.34670344972079</v>
          </cell>
          <cell r="AF119">
            <v>11.845293448412592</v>
          </cell>
          <cell r="AI119">
            <v>1.4053737989642054</v>
          </cell>
          <cell r="AK119">
            <v>0</v>
          </cell>
          <cell r="AR119">
            <v>406.33792737958606</v>
          </cell>
          <cell r="AS119">
            <v>12.721643786360085</v>
          </cell>
          <cell r="AV119">
            <v>1.50934756787323</v>
          </cell>
          <cell r="AX119">
            <v>0</v>
          </cell>
          <cell r="BE119">
            <v>436.43880387837356</v>
          </cell>
          <cell r="BF119">
            <v>13.664043209776622</v>
          </cell>
          <cell r="BI119">
            <v>1.6211576689565483</v>
          </cell>
          <cell r="BK119">
            <v>0</v>
          </cell>
          <cell r="BR119">
            <v>468.80996631188339</v>
          </cell>
          <cell r="BS119">
            <v>14.677520834386375</v>
          </cell>
          <cell r="BV119">
            <v>1.7414007769610949</v>
          </cell>
          <cell r="BX119">
            <v>0</v>
          </cell>
        </row>
        <row r="120">
          <cell r="E120">
            <v>14.599154367822484</v>
          </cell>
          <cell r="F120">
            <v>4.1961641296735284</v>
          </cell>
          <cell r="I120">
            <v>0.43710043017432582</v>
          </cell>
          <cell r="K120">
            <v>8.7420086034865174E-2</v>
          </cell>
          <cell r="R120">
            <v>15.256409819125519</v>
          </cell>
          <cell r="S120">
            <v>4.3850758761558373</v>
          </cell>
          <cell r="V120">
            <v>0.4567787370995664</v>
          </cell>
          <cell r="X120">
            <v>9.13557474199133E-2</v>
          </cell>
          <cell r="AE120">
            <v>15.706811574072683</v>
          </cell>
          <cell r="AF120">
            <v>4.5145326679969386</v>
          </cell>
          <cell r="AI120">
            <v>0.47026381958301444</v>
          </cell>
          <cell r="AK120">
            <v>9.4052763916602902E-2</v>
          </cell>
          <cell r="AR120">
            <v>16.171370318702618</v>
          </cell>
          <cell r="AS120">
            <v>4.6480585347169203</v>
          </cell>
          <cell r="AV120">
            <v>0.48417276403301251</v>
          </cell>
          <cell r="AX120">
            <v>9.6834552806602511E-2</v>
          </cell>
          <cell r="BE120">
            <v>16.650599654230071</v>
          </cell>
          <cell r="BF120">
            <v>4.7858010982218158</v>
          </cell>
          <cell r="BI120">
            <v>0.49852094773143923</v>
          </cell>
          <cell r="BK120">
            <v>9.9704189546287847E-2</v>
          </cell>
          <cell r="BR120">
            <v>17.145037814392825</v>
          </cell>
          <cell r="BS120">
            <v>4.9279150604242847</v>
          </cell>
          <cell r="BV120">
            <v>0.51332448546086296</v>
          </cell>
          <cell r="BX120">
            <v>0.10266489709217261</v>
          </cell>
        </row>
      </sheetData>
      <sheetData sheetId="5">
        <row r="101">
          <cell r="C101">
            <v>0</v>
          </cell>
          <cell r="D101">
            <v>0</v>
          </cell>
          <cell r="E101">
            <v>0</v>
          </cell>
          <cell r="O101">
            <v>0</v>
          </cell>
          <cell r="P101">
            <v>0</v>
          </cell>
          <cell r="Q101">
            <v>0</v>
          </cell>
          <cell r="AA101">
            <v>0</v>
          </cell>
          <cell r="AB101">
            <v>0</v>
          </cell>
          <cell r="AC101">
            <v>0</v>
          </cell>
          <cell r="AM101">
            <v>0</v>
          </cell>
          <cell r="AN101">
            <v>0</v>
          </cell>
          <cell r="AO101">
            <v>0</v>
          </cell>
          <cell r="AP101">
            <v>0</v>
          </cell>
          <cell r="AQ101">
            <v>0</v>
          </cell>
          <cell r="AY101">
            <v>0</v>
          </cell>
          <cell r="AZ101">
            <v>0</v>
          </cell>
          <cell r="BA101">
            <v>0</v>
          </cell>
          <cell r="BB101">
            <v>0</v>
          </cell>
          <cell r="BC101">
            <v>0</v>
          </cell>
          <cell r="BK101">
            <v>0</v>
          </cell>
          <cell r="BL101">
            <v>0</v>
          </cell>
          <cell r="BM101">
            <v>0</v>
          </cell>
          <cell r="BN101">
            <v>0</v>
          </cell>
          <cell r="BO101">
            <v>0</v>
          </cell>
        </row>
        <row r="102">
          <cell r="C102">
            <v>152.44300878837385</v>
          </cell>
          <cell r="D102">
            <v>13.816447295460376</v>
          </cell>
          <cell r="E102">
            <v>14.7406243720798</v>
          </cell>
          <cell r="O102">
            <v>161.42100028704479</v>
          </cell>
          <cell r="P102">
            <v>14.630154315194421</v>
          </cell>
          <cell r="Q102">
            <v>15.608759955006757</v>
          </cell>
          <cell r="AA102">
            <v>169.47412428900168</v>
          </cell>
          <cell r="AB102">
            <v>15.360037333255987</v>
          </cell>
          <cell r="AC102">
            <v>16.387464579627629</v>
          </cell>
          <cell r="AM102">
            <v>177.92901217140917</v>
          </cell>
          <cell r="AN102">
            <v>16.1263336281453</v>
          </cell>
          <cell r="AO102">
            <v>17.20501815176706</v>
          </cell>
          <cell r="AP102">
            <v>0</v>
          </cell>
          <cell r="AQ102">
            <v>0</v>
          </cell>
          <cell r="AY102">
            <v>186.80570771003272</v>
          </cell>
          <cell r="AZ102">
            <v>16.930859837920515</v>
          </cell>
          <cell r="BA102">
            <v>18.0633588237346</v>
          </cell>
          <cell r="BB102">
            <v>0</v>
          </cell>
          <cell r="BC102">
            <v>0</v>
          </cell>
          <cell r="BK102">
            <v>196.12525465832849</v>
          </cell>
          <cell r="BL102">
            <v>17.77552323214314</v>
          </cell>
          <cell r="BM102">
            <v>18.964521441651044</v>
          </cell>
          <cell r="BN102">
            <v>0</v>
          </cell>
          <cell r="BO102">
            <v>0</v>
          </cell>
        </row>
        <row r="103">
          <cell r="C103">
            <v>399.41816057607815</v>
          </cell>
          <cell r="D103">
            <v>47.177687800167206</v>
          </cell>
          <cell r="E103">
            <v>91.75888810977483</v>
          </cell>
          <cell r="O103">
            <v>422.9415276269421</v>
          </cell>
          <cell r="P103">
            <v>49.956174549827701</v>
          </cell>
          <cell r="Q103">
            <v>97.162943854441622</v>
          </cell>
          <cell r="AA103">
            <v>444.04163580059998</v>
          </cell>
          <cell r="AB103">
            <v>52.448435579047931</v>
          </cell>
          <cell r="AC103">
            <v>102.01030097565605</v>
          </cell>
          <cell r="AM103">
            <v>466.19441140316121</v>
          </cell>
          <cell r="AN103">
            <v>55.065033506837267</v>
          </cell>
          <cell r="AO103">
            <v>107.09948884559313</v>
          </cell>
          <cell r="AP103">
            <v>0</v>
          </cell>
          <cell r="AQ103">
            <v>0</v>
          </cell>
          <cell r="AY103">
            <v>489.45237142514554</v>
          </cell>
          <cell r="AZ103">
            <v>57.812171431671182</v>
          </cell>
          <cell r="BA103">
            <v>112.4425722653376</v>
          </cell>
          <cell r="BB103">
            <v>0</v>
          </cell>
          <cell r="BC103">
            <v>0</v>
          </cell>
          <cell r="BK103">
            <v>513.87065291326621</v>
          </cell>
          <cell r="BL103">
            <v>60.696361922663485</v>
          </cell>
          <cell r="BM103">
            <v>118.05221794511806</v>
          </cell>
          <cell r="BN103">
            <v>0</v>
          </cell>
          <cell r="BO103">
            <v>0</v>
          </cell>
        </row>
        <row r="104">
          <cell r="C104">
            <v>8.3144701315610217</v>
          </cell>
          <cell r="D104">
            <v>6.8891323947219893</v>
          </cell>
          <cell r="E104">
            <v>8.7895827105073643</v>
          </cell>
          <cell r="O104">
            <v>8.8041432412064804</v>
          </cell>
          <cell r="P104">
            <v>7.2948615427139414</v>
          </cell>
          <cell r="Q104">
            <v>9.3072371407039931</v>
          </cell>
          <cell r="AA104">
            <v>9.243372691689018</v>
          </cell>
          <cell r="AB104">
            <v>7.658794515970901</v>
          </cell>
          <cell r="AC104">
            <v>9.7715654169283894</v>
          </cell>
          <cell r="AM104">
            <v>9.7045149462451441</v>
          </cell>
          <cell r="AN104">
            <v>8.0408838126031199</v>
          </cell>
          <cell r="AO104">
            <v>10.25905865745915</v>
          </cell>
          <cell r="AP104">
            <v>0</v>
          </cell>
          <cell r="AQ104">
            <v>0</v>
          </cell>
          <cell r="AY104">
            <v>10.188663222439844</v>
          </cell>
          <cell r="AZ104">
            <v>8.4420352414501565</v>
          </cell>
          <cell r="BA104">
            <v>10.770872549436406</v>
          </cell>
          <cell r="BB104">
            <v>0</v>
          </cell>
          <cell r="BC104">
            <v>0</v>
          </cell>
          <cell r="BK104">
            <v>10.696965278120707</v>
          </cell>
          <cell r="BL104">
            <v>8.8631998018714455</v>
          </cell>
          <cell r="BM104">
            <v>11.308220436870464</v>
          </cell>
          <cell r="BN104">
            <v>0</v>
          </cell>
          <cell r="BO104">
            <v>0</v>
          </cell>
        </row>
        <row r="105">
          <cell r="C105">
            <v>0</v>
          </cell>
          <cell r="D105">
            <v>0</v>
          </cell>
          <cell r="E105">
            <v>0</v>
          </cell>
          <cell r="O105">
            <v>0</v>
          </cell>
          <cell r="P105">
            <v>0</v>
          </cell>
          <cell r="Q105">
            <v>0</v>
          </cell>
          <cell r="AA105">
            <v>0</v>
          </cell>
          <cell r="AB105">
            <v>0</v>
          </cell>
          <cell r="AC105">
            <v>0</v>
          </cell>
          <cell r="AM105">
            <v>0</v>
          </cell>
          <cell r="AN105">
            <v>0</v>
          </cell>
          <cell r="AO105">
            <v>0</v>
          </cell>
          <cell r="AP105">
            <v>0</v>
          </cell>
          <cell r="AQ105">
            <v>0</v>
          </cell>
          <cell r="AY105">
            <v>0</v>
          </cell>
          <cell r="AZ105">
            <v>0</v>
          </cell>
          <cell r="BA105">
            <v>0</v>
          </cell>
          <cell r="BB105">
            <v>0</v>
          </cell>
          <cell r="BC105">
            <v>0</v>
          </cell>
          <cell r="BK105">
            <v>0</v>
          </cell>
          <cell r="BL105">
            <v>0</v>
          </cell>
          <cell r="BM105">
            <v>0</v>
          </cell>
          <cell r="BN105">
            <v>0</v>
          </cell>
          <cell r="BO105">
            <v>0</v>
          </cell>
        </row>
        <row r="106">
          <cell r="C106">
            <v>0</v>
          </cell>
          <cell r="D106">
            <v>0</v>
          </cell>
          <cell r="E106">
            <v>0</v>
          </cell>
          <cell r="O106">
            <v>0</v>
          </cell>
          <cell r="P106">
            <v>0</v>
          </cell>
          <cell r="Q106">
            <v>0</v>
          </cell>
          <cell r="AA106">
            <v>0</v>
          </cell>
          <cell r="AB106">
            <v>0</v>
          </cell>
          <cell r="AC106">
            <v>0</v>
          </cell>
          <cell r="AM106">
            <v>0</v>
          </cell>
          <cell r="AN106">
            <v>0</v>
          </cell>
          <cell r="AO106">
            <v>0</v>
          </cell>
          <cell r="AP106">
            <v>0</v>
          </cell>
          <cell r="AQ106">
            <v>0</v>
          </cell>
          <cell r="AY106">
            <v>0</v>
          </cell>
          <cell r="AZ106">
            <v>0</v>
          </cell>
          <cell r="BA106">
            <v>0</v>
          </cell>
          <cell r="BB106">
            <v>0</v>
          </cell>
          <cell r="BC106">
            <v>0</v>
          </cell>
          <cell r="BK106">
            <v>0</v>
          </cell>
          <cell r="BL106">
            <v>0</v>
          </cell>
          <cell r="BM106">
            <v>0</v>
          </cell>
          <cell r="BN106">
            <v>0</v>
          </cell>
          <cell r="BO106">
            <v>0</v>
          </cell>
        </row>
        <row r="107">
          <cell r="C107">
            <v>446.61089893988645</v>
          </cell>
          <cell r="D107">
            <v>37.749141212889576</v>
          </cell>
          <cell r="E107">
            <v>90.636021272814318</v>
          </cell>
          <cell r="O107">
            <v>472.91363912958724</v>
          </cell>
          <cell r="P107">
            <v>39.972342339561152</v>
          </cell>
          <cell r="Q107">
            <v>95.973946802678981</v>
          </cell>
          <cell r="AA107">
            <v>496.50680341028749</v>
          </cell>
          <cell r="AB107">
            <v>41.966520475842884</v>
          </cell>
          <cell r="AC107">
            <v>100.76198611097712</v>
          </cell>
          <cell r="AM107">
            <v>521.27701168424539</v>
          </cell>
          <cell r="AN107">
            <v>44.060186555703112</v>
          </cell>
          <cell r="AO107">
            <v>105.788896850011</v>
          </cell>
          <cell r="AP107">
            <v>0</v>
          </cell>
          <cell r="AQ107">
            <v>0</v>
          </cell>
          <cell r="AY107">
            <v>547.28298601937956</v>
          </cell>
          <cell r="AZ107">
            <v>46.258303977122999</v>
          </cell>
          <cell r="BA107">
            <v>111.06659618214653</v>
          </cell>
          <cell r="BB107">
            <v>0</v>
          </cell>
          <cell r="BC107">
            <v>0</v>
          </cell>
          <cell r="BK107">
            <v>574.58637810913342</v>
          </cell>
          <cell r="BL107">
            <v>48.566083760450091</v>
          </cell>
          <cell r="BM107">
            <v>116.60759581323705</v>
          </cell>
          <cell r="BN107">
            <v>0</v>
          </cell>
          <cell r="BO107">
            <v>0</v>
          </cell>
        </row>
        <row r="108">
          <cell r="C108">
            <v>838.71769134643807</v>
          </cell>
          <cell r="D108">
            <v>40.919741434598883</v>
          </cell>
          <cell r="E108">
            <v>125.95607910337469</v>
          </cell>
          <cell r="O108">
            <v>888.11320224944689</v>
          </cell>
          <cell r="P108">
            <v>43.329672159842325</v>
          </cell>
          <cell r="Q108">
            <v>133.37414711701467</v>
          </cell>
          <cell r="AA108">
            <v>932.420236233693</v>
          </cell>
          <cell r="AB108">
            <v>45.491343951287163</v>
          </cell>
          <cell r="AC108">
            <v>140.02804310005581</v>
          </cell>
          <cell r="AM108">
            <v>978.93771251344913</v>
          </cell>
          <cell r="AN108">
            <v>47.760859810076248</v>
          </cell>
          <cell r="AO108">
            <v>147.01389660289095</v>
          </cell>
          <cell r="AP108">
            <v>0</v>
          </cell>
          <cell r="AQ108">
            <v>0</v>
          </cell>
          <cell r="AY108">
            <v>1027.775908821111</v>
          </cell>
          <cell r="AZ108">
            <v>50.143600016537725</v>
          </cell>
          <cell r="BA108">
            <v>154.3482688009052</v>
          </cell>
          <cell r="BB108">
            <v>0</v>
          </cell>
          <cell r="BC108">
            <v>0</v>
          </cell>
          <cell r="BK108">
            <v>1079.0506046106807</v>
          </cell>
          <cell r="BL108">
            <v>52.645213271503941</v>
          </cell>
          <cell r="BM108">
            <v>162.04854710134808</v>
          </cell>
          <cell r="BN108">
            <v>0</v>
          </cell>
          <cell r="BO108">
            <v>0</v>
          </cell>
        </row>
        <row r="109">
          <cell r="C109">
            <v>57.553004649543411</v>
          </cell>
          <cell r="D109">
            <v>17.936245940099049</v>
          </cell>
          <cell r="E109">
            <v>8.8171444688702394</v>
          </cell>
          <cell r="O109">
            <v>60.942536190369317</v>
          </cell>
          <cell r="P109">
            <v>18.992584730891593</v>
          </cell>
          <cell r="Q109">
            <v>9.3364221236032741</v>
          </cell>
          <cell r="AA109">
            <v>63.982895251842457</v>
          </cell>
          <cell r="AB109">
            <v>19.940104816156566</v>
          </cell>
          <cell r="AC109">
            <v>9.8022064079422861</v>
          </cell>
          <cell r="AM109">
            <v>67.174935381954839</v>
          </cell>
          <cell r="AN109">
            <v>20.934895916516876</v>
          </cell>
          <cell r="AO109">
            <v>10.291228295661497</v>
          </cell>
          <cell r="AP109">
            <v>0</v>
          </cell>
          <cell r="AQ109">
            <v>0</v>
          </cell>
          <cell r="AY109">
            <v>70.526223864565196</v>
          </cell>
          <cell r="AZ109">
            <v>21.979316356532912</v>
          </cell>
          <cell r="BA109">
            <v>10.804647097824258</v>
          </cell>
          <cell r="BB109">
            <v>0</v>
          </cell>
          <cell r="BC109">
            <v>0</v>
          </cell>
          <cell r="BK109">
            <v>74.044705512953044</v>
          </cell>
          <cell r="BL109">
            <v>23.075842116838459</v>
          </cell>
          <cell r="BM109">
            <v>11.343679963159648</v>
          </cell>
          <cell r="BN109">
            <v>0</v>
          </cell>
          <cell r="BO109">
            <v>0</v>
          </cell>
        </row>
        <row r="110">
          <cell r="C110">
            <v>917.36655634453302</v>
          </cell>
          <cell r="D110">
            <v>44.009581082121315</v>
          </cell>
          <cell r="E110">
            <v>123.11599492647998</v>
          </cell>
          <cell r="O110">
            <v>971.39402017831685</v>
          </cell>
          <cell r="P110">
            <v>46.60148508582612</v>
          </cell>
          <cell r="Q110">
            <v>130.36679878154507</v>
          </cell>
          <cell r="AA110">
            <v>1019.8558466156663</v>
          </cell>
          <cell r="AB110">
            <v>48.926384184481755</v>
          </cell>
          <cell r="AC110">
            <v>136.87066131776319</v>
          </cell>
          <cell r="AM110">
            <v>1070.7353946028804</v>
          </cell>
          <cell r="AN110">
            <v>51.367270629576893</v>
          </cell>
          <cell r="AO110">
            <v>143.69899632576283</v>
          </cell>
          <cell r="AP110">
            <v>0</v>
          </cell>
          <cell r="AQ110">
            <v>0</v>
          </cell>
          <cell r="AY110">
            <v>1124.1532829187086</v>
          </cell>
          <cell r="AZ110">
            <v>53.929930965090819</v>
          </cell>
          <cell r="BA110">
            <v>150.8679915560673</v>
          </cell>
          <cell r="BB110">
            <v>0</v>
          </cell>
          <cell r="BC110">
            <v>0</v>
          </cell>
          <cell r="BK110">
            <v>1180.2361479749795</v>
          </cell>
          <cell r="BL110">
            <v>56.620440423868878</v>
          </cell>
          <cell r="BM110">
            <v>158.3946423610015</v>
          </cell>
          <cell r="BN110">
            <v>0</v>
          </cell>
          <cell r="BO110">
            <v>0</v>
          </cell>
        </row>
        <row r="111">
          <cell r="C111">
            <v>1976.5720928881053</v>
          </cell>
          <cell r="D111">
            <v>114.03300535892916</v>
          </cell>
          <cell r="E111">
            <v>267.33597562065728</v>
          </cell>
          <cell r="O111">
            <v>2092.9804974945578</v>
          </cell>
          <cell r="P111">
            <v>120.74887485545524</v>
          </cell>
          <cell r="Q111">
            <v>283.08048325985919</v>
          </cell>
          <cell r="AA111">
            <v>2197.3970941580865</v>
          </cell>
          <cell r="AB111">
            <v>126.77290927835115</v>
          </cell>
          <cell r="AC111">
            <v>297.20307096635958</v>
          </cell>
          <cell r="AM111">
            <v>2307.0229508614625</v>
          </cell>
          <cell r="AN111">
            <v>133.09747793431515</v>
          </cell>
          <cell r="AO111">
            <v>312.03022321671079</v>
          </cell>
          <cell r="AP111">
            <v>0</v>
          </cell>
          <cell r="AQ111">
            <v>0</v>
          </cell>
          <cell r="AY111">
            <v>2422.1179546806611</v>
          </cell>
          <cell r="AZ111">
            <v>139.73757430849966</v>
          </cell>
          <cell r="BA111">
            <v>327.59709034277142</v>
          </cell>
          <cell r="BB111">
            <v>0</v>
          </cell>
          <cell r="BC111">
            <v>0</v>
          </cell>
          <cell r="BK111">
            <v>2542.9549583764674</v>
          </cell>
          <cell r="BL111">
            <v>146.70893990633465</v>
          </cell>
          <cell r="BM111">
            <v>343.9405763154453</v>
          </cell>
          <cell r="BN111">
            <v>0</v>
          </cell>
          <cell r="BO111">
            <v>0</v>
          </cell>
        </row>
        <row r="112">
          <cell r="C112">
            <v>387.72932576818243</v>
          </cell>
          <cell r="D112">
            <v>51.664749882372526</v>
          </cell>
          <cell r="E112">
            <v>59.511943024883834</v>
          </cell>
          <cell r="O112">
            <v>410.56428958973891</v>
          </cell>
          <cell r="P112">
            <v>54.70749804715566</v>
          </cell>
          <cell r="Q112">
            <v>63.016844448657601</v>
          </cell>
          <cell r="AA112">
            <v>431.0469103699503</v>
          </cell>
          <cell r="AB112">
            <v>57.436797610577905</v>
          </cell>
          <cell r="AC112">
            <v>66.160688568410976</v>
          </cell>
          <cell r="AM112">
            <v>452.55139262955862</v>
          </cell>
          <cell r="AN112">
            <v>60.302259734422641</v>
          </cell>
          <cell r="AO112">
            <v>69.461376543141554</v>
          </cell>
          <cell r="AP112">
            <v>0</v>
          </cell>
          <cell r="AQ112">
            <v>0</v>
          </cell>
          <cell r="AY112">
            <v>475.12871646746464</v>
          </cell>
          <cell r="AZ112">
            <v>63.31067749283627</v>
          </cell>
          <cell r="BA112">
            <v>72.926733225238763</v>
          </cell>
          <cell r="BB112">
            <v>0</v>
          </cell>
          <cell r="BC112">
            <v>0</v>
          </cell>
          <cell r="BK112">
            <v>498.83240536371704</v>
          </cell>
          <cell r="BL112">
            <v>66.46918286430423</v>
          </cell>
          <cell r="BM112">
            <v>76.564973846524026</v>
          </cell>
          <cell r="BN112">
            <v>0</v>
          </cell>
          <cell r="BO112">
            <v>0</v>
          </cell>
        </row>
        <row r="113">
          <cell r="C113">
            <v>565.81557887042186</v>
          </cell>
          <cell r="D113">
            <v>47.95671328965183</v>
          </cell>
          <cell r="E113">
            <v>113.58653397203526</v>
          </cell>
          <cell r="O113">
            <v>599.13876959783181</v>
          </cell>
          <cell r="P113">
            <v>50.781080032612721</v>
          </cell>
          <cell r="Q113">
            <v>120.27610894480632</v>
          </cell>
          <cell r="AA113">
            <v>629.02917293674398</v>
          </cell>
          <cell r="AB113">
            <v>53.314494729143256</v>
          </cell>
          <cell r="AC113">
            <v>126.27655757344102</v>
          </cell>
          <cell r="AM113">
            <v>660.41078446154597</v>
          </cell>
          <cell r="AN113">
            <v>55.974299447611109</v>
          </cell>
          <cell r="AO113">
            <v>132.57636375883322</v>
          </cell>
          <cell r="AP113">
            <v>0</v>
          </cell>
          <cell r="AQ113">
            <v>0</v>
          </cell>
          <cell r="AY113">
            <v>693.35799971636447</v>
          </cell>
          <cell r="AZ113">
            <v>58.766799715670381</v>
          </cell>
          <cell r="BA113">
            <v>139.19046228241316</v>
          </cell>
          <cell r="BB113">
            <v>0</v>
          </cell>
          <cell r="BC113">
            <v>0</v>
          </cell>
          <cell r="BK113">
            <v>727.94892581571412</v>
          </cell>
          <cell r="BL113">
            <v>61.698615641774381</v>
          </cell>
          <cell r="BM113">
            <v>146.13453301717772</v>
          </cell>
          <cell r="BN113">
            <v>0</v>
          </cell>
          <cell r="BO113">
            <v>0</v>
          </cell>
        </row>
        <row r="114">
          <cell r="C114">
            <v>97.819121121496295</v>
          </cell>
          <cell r="D114">
            <v>21.022752597317954</v>
          </cell>
          <cell r="E114">
            <v>33.079174568791863</v>
          </cell>
          <cell r="O114">
            <v>103.58008874353763</v>
          </cell>
          <cell r="P114">
            <v>22.260868373158015</v>
          </cell>
          <cell r="Q114">
            <v>35.027342283547426</v>
          </cell>
          <cell r="AA114">
            <v>108.74759047690584</v>
          </cell>
          <cell r="AB114">
            <v>23.371439693379561</v>
          </cell>
          <cell r="AC114">
            <v>36.774819565727356</v>
          </cell>
          <cell r="AM114">
            <v>114.17289471624939</v>
          </cell>
          <cell r="AN114">
            <v>24.537416523689021</v>
          </cell>
          <cell r="AO114">
            <v>38.609477084262487</v>
          </cell>
          <cell r="AP114">
            <v>0</v>
          </cell>
          <cell r="AQ114">
            <v>0</v>
          </cell>
          <cell r="AY114">
            <v>119.86886308470834</v>
          </cell>
          <cell r="AZ114">
            <v>25.761563014062126</v>
          </cell>
          <cell r="BA114">
            <v>40.535664212488115</v>
          </cell>
          <cell r="BB114">
            <v>0</v>
          </cell>
          <cell r="BC114">
            <v>0</v>
          </cell>
          <cell r="BK114">
            <v>125.84899886776954</v>
          </cell>
          <cell r="BL114">
            <v>27.046781217050423</v>
          </cell>
          <cell r="BM114">
            <v>42.557947312611866</v>
          </cell>
          <cell r="BN114">
            <v>0</v>
          </cell>
          <cell r="BO114">
            <v>0</v>
          </cell>
        </row>
        <row r="115">
          <cell r="C115">
            <v>0</v>
          </cell>
          <cell r="D115">
            <v>0</v>
          </cell>
          <cell r="E115">
            <v>0</v>
          </cell>
          <cell r="O115">
            <v>0</v>
          </cell>
          <cell r="P115">
            <v>0</v>
          </cell>
          <cell r="Q115">
            <v>0</v>
          </cell>
          <cell r="AA115">
            <v>0</v>
          </cell>
          <cell r="AB115">
            <v>0</v>
          </cell>
          <cell r="AC115">
            <v>0</v>
          </cell>
          <cell r="AM115">
            <v>0</v>
          </cell>
          <cell r="AN115">
            <v>0</v>
          </cell>
          <cell r="AO115">
            <v>0</v>
          </cell>
          <cell r="AP115">
            <v>0</v>
          </cell>
          <cell r="AQ115">
            <v>0</v>
          </cell>
          <cell r="AY115">
            <v>0</v>
          </cell>
          <cell r="AZ115">
            <v>0</v>
          </cell>
          <cell r="BA115">
            <v>0</v>
          </cell>
          <cell r="BB115">
            <v>0</v>
          </cell>
          <cell r="BC115">
            <v>0</v>
          </cell>
          <cell r="BK115">
            <v>0</v>
          </cell>
          <cell r="BL115">
            <v>0</v>
          </cell>
          <cell r="BM115">
            <v>0</v>
          </cell>
          <cell r="BN115">
            <v>0</v>
          </cell>
          <cell r="BO115">
            <v>0</v>
          </cell>
        </row>
        <row r="116">
          <cell r="C116">
            <v>755.52536675011913</v>
          </cell>
          <cell r="D116">
            <v>91.23977398716147</v>
          </cell>
          <cell r="E116">
            <v>194.16879120199016</v>
          </cell>
          <cell r="O116">
            <v>800.02134182713723</v>
          </cell>
          <cell r="P116">
            <v>96.613256980629558</v>
          </cell>
          <cell r="Q116">
            <v>205.60418447173856</v>
          </cell>
          <cell r="AA116">
            <v>839.93356550614112</v>
          </cell>
          <cell r="AB116">
            <v>101.43319080159648</v>
          </cell>
          <cell r="AC116">
            <v>215.86156108275941</v>
          </cell>
          <cell r="AM116">
            <v>881.83697792864814</v>
          </cell>
          <cell r="AN116">
            <v>106.49358724489004</v>
          </cell>
          <cell r="AO116">
            <v>226.6306699643248</v>
          </cell>
          <cell r="AP116">
            <v>0</v>
          </cell>
          <cell r="AQ116">
            <v>0</v>
          </cell>
          <cell r="AY116">
            <v>925.83091838975236</v>
          </cell>
          <cell r="AZ116">
            <v>111.80644285653142</v>
          </cell>
          <cell r="BA116">
            <v>237.9370411538049</v>
          </cell>
          <cell r="BB116">
            <v>0</v>
          </cell>
          <cell r="BC116">
            <v>0</v>
          </cell>
          <cell r="BK116">
            <v>972.01968219086791</v>
          </cell>
          <cell r="BL116">
            <v>117.38435268646566</v>
          </cell>
          <cell r="BM116">
            <v>249.80747837413855</v>
          </cell>
          <cell r="BN116">
            <v>0</v>
          </cell>
          <cell r="BO116">
            <v>0</v>
          </cell>
        </row>
        <row r="117">
          <cell r="C117">
            <v>1400.7375491447517</v>
          </cell>
          <cell r="D117">
            <v>53.758949311883789</v>
          </cell>
          <cell r="E117">
            <v>127.61294692550229</v>
          </cell>
          <cell r="O117">
            <v>1483.2327052561586</v>
          </cell>
          <cell r="P117">
            <v>56.925033435620492</v>
          </cell>
          <cell r="Q117">
            <v>135.1285946532895</v>
          </cell>
          <cell r="AA117">
            <v>1557.2296255945521</v>
          </cell>
          <cell r="AB117">
            <v>59.76496350827118</v>
          </cell>
          <cell r="AC117">
            <v>141.87001817945944</v>
          </cell>
          <cell r="AM117">
            <v>1634.9181927832117</v>
          </cell>
          <cell r="AN117">
            <v>62.746575408486194</v>
          </cell>
          <cell r="AO117">
            <v>148.947765904162</v>
          </cell>
          <cell r="AP117">
            <v>0</v>
          </cell>
          <cell r="AQ117">
            <v>0</v>
          </cell>
          <cell r="AY117">
            <v>1716.4825810231362</v>
          </cell>
          <cell r="AZ117">
            <v>65.876937563568106</v>
          </cell>
          <cell r="BA117">
            <v>156.3786168539547</v>
          </cell>
          <cell r="BB117">
            <v>0</v>
          </cell>
          <cell r="BC117">
            <v>0</v>
          </cell>
          <cell r="BK117">
            <v>1802.1161529084552</v>
          </cell>
          <cell r="BL117">
            <v>69.163471042440875</v>
          </cell>
          <cell r="BM117">
            <v>164.18018715576795</v>
          </cell>
          <cell r="BN117">
            <v>0</v>
          </cell>
          <cell r="BO117">
            <v>0</v>
          </cell>
        </row>
        <row r="118">
          <cell r="C118">
            <v>618.94737258273074</v>
          </cell>
          <cell r="D118">
            <v>46.796437754431793</v>
          </cell>
          <cell r="E118">
            <v>36.248815465293134</v>
          </cell>
          <cell r="O118">
            <v>655.39971167876536</v>
          </cell>
          <cell r="P118">
            <v>49.552471131539328</v>
          </cell>
          <cell r="Q118">
            <v>38.383656280040803</v>
          </cell>
          <cell r="AA118">
            <v>688.09691427080088</v>
          </cell>
          <cell r="AB118">
            <v>52.024591821635191</v>
          </cell>
          <cell r="AC118">
            <v>40.298576539002852</v>
          </cell>
          <cell r="AM118">
            <v>722.42535400635654</v>
          </cell>
          <cell r="AN118">
            <v>54.620044624978277</v>
          </cell>
          <cell r="AO118">
            <v>42.309030629781411</v>
          </cell>
          <cell r="AP118">
            <v>0</v>
          </cell>
          <cell r="AQ118">
            <v>0</v>
          </cell>
          <cell r="AY118">
            <v>758.46641239607936</v>
          </cell>
          <cell r="AZ118">
            <v>57.34498251186313</v>
          </cell>
          <cell r="BA118">
            <v>44.419784681925478</v>
          </cell>
          <cell r="BB118">
            <v>0</v>
          </cell>
          <cell r="BC118">
            <v>0</v>
          </cell>
          <cell r="BK118">
            <v>796.30553104873024</v>
          </cell>
          <cell r="BL118">
            <v>60.205865422347813</v>
          </cell>
          <cell r="BM118">
            <v>46.635842605696588</v>
          </cell>
          <cell r="BN118">
            <v>0</v>
          </cell>
          <cell r="BO118">
            <v>0</v>
          </cell>
        </row>
        <row r="119">
          <cell r="C119">
            <v>524.10007540971083</v>
          </cell>
          <cell r="D119">
            <v>19.063281694496034</v>
          </cell>
          <cell r="E119">
            <v>54.246250115955625</v>
          </cell>
          <cell r="O119">
            <v>554.96646973556312</v>
          </cell>
          <cell r="P119">
            <v>20.185996224668784</v>
          </cell>
          <cell r="Q119">
            <v>57.441033374608971</v>
          </cell>
          <cell r="AA119">
            <v>582.65316347282112</v>
          </cell>
          <cell r="AB119">
            <v>21.193054354721497</v>
          </cell>
          <cell r="AC119">
            <v>60.306706141744264</v>
          </cell>
          <cell r="AM119">
            <v>611.72112409607053</v>
          </cell>
          <cell r="AN119">
            <v>22.250353805045631</v>
          </cell>
          <cell r="AO119">
            <v>63.315345018769548</v>
          </cell>
          <cell r="AP119">
            <v>0</v>
          </cell>
          <cell r="AQ119">
            <v>0</v>
          </cell>
          <cell r="AY119">
            <v>642.23926223935439</v>
          </cell>
          <cell r="AZ119">
            <v>23.360401087069327</v>
          </cell>
          <cell r="BA119">
            <v>66.474082505116399</v>
          </cell>
          <cell r="BB119">
            <v>0</v>
          </cell>
          <cell r="BC119">
            <v>0</v>
          </cell>
          <cell r="BK119">
            <v>674.27992646664893</v>
          </cell>
          <cell r="BL119">
            <v>24.525827761290255</v>
          </cell>
          <cell r="BM119">
            <v>69.790406938377416</v>
          </cell>
          <cell r="BN119">
            <v>0</v>
          </cell>
          <cell r="BO119">
            <v>0</v>
          </cell>
        </row>
        <row r="120">
          <cell r="C120">
            <v>486.12226480592687</v>
          </cell>
          <cell r="D120">
            <v>40.502402804799026</v>
          </cell>
          <cell r="E120">
            <v>95.019477860393565</v>
          </cell>
          <cell r="O120">
            <v>514.75199073059719</v>
          </cell>
          <cell r="P120">
            <v>42.887754753356511</v>
          </cell>
          <cell r="Q120">
            <v>100.61556305458724</v>
          </cell>
          <cell r="AA120">
            <v>540.43242638788183</v>
          </cell>
          <cell r="AB120">
            <v>45.02737974998017</v>
          </cell>
          <cell r="AC120">
            <v>105.63516771794656</v>
          </cell>
          <cell r="AM120">
            <v>567.39403832892344</v>
          </cell>
          <cell r="AN120">
            <v>47.273748917084049</v>
          </cell>
          <cell r="AO120">
            <v>110.90519642139441</v>
          </cell>
          <cell r="AP120">
            <v>0</v>
          </cell>
          <cell r="AQ120">
            <v>0</v>
          </cell>
          <cell r="AY120">
            <v>595.70074372345118</v>
          </cell>
          <cell r="AZ120">
            <v>49.632187661755928</v>
          </cell>
          <cell r="BA120">
            <v>116.43814268052083</v>
          </cell>
          <cell r="BB120">
            <v>0</v>
          </cell>
          <cell r="BC120">
            <v>0</v>
          </cell>
          <cell r="BK120">
            <v>625.41964854879541</v>
          </cell>
          <cell r="BL120">
            <v>52.108287073977095</v>
          </cell>
          <cell r="BM120">
            <v>122.24712330849991</v>
          </cell>
          <cell r="BN120">
            <v>0</v>
          </cell>
          <cell r="BO120">
            <v>0</v>
          </cell>
        </row>
        <row r="121">
          <cell r="C121">
            <v>10440.744580004262</v>
          </cell>
          <cell r="D121">
            <v>758.3761724853797</v>
          </cell>
          <cell r="E121">
            <v>1476.2190946804321</v>
          </cell>
          <cell r="O121">
            <v>11055.642677490705</v>
          </cell>
          <cell r="P121">
            <v>803.04004315734267</v>
          </cell>
          <cell r="Q121">
            <v>1563.1596673413701</v>
          </cell>
          <cell r="AA121">
            <v>11607.197067841596</v>
          </cell>
          <cell r="AB121">
            <v>843.1028666721428</v>
          </cell>
          <cell r="AC121">
            <v>1641.1440597907524</v>
          </cell>
          <cell r="AM121">
            <v>12186.268063188738</v>
          </cell>
          <cell r="AN121">
            <v>885.16439223514874</v>
          </cell>
          <cell r="AO121">
            <v>1723.0190308674519</v>
          </cell>
          <cell r="AP121">
            <v>0</v>
          </cell>
          <cell r="AQ121">
            <v>0</v>
          </cell>
          <cell r="AY121">
            <v>12794.228451597746</v>
          </cell>
          <cell r="AZ121">
            <v>929.32433397602404</v>
          </cell>
          <cell r="BA121">
            <v>1808.9786793677642</v>
          </cell>
          <cell r="BB121">
            <v>0</v>
          </cell>
          <cell r="BC121">
            <v>0</v>
          </cell>
          <cell r="BK121">
            <v>13432.519509101081</v>
          </cell>
          <cell r="BL121">
            <v>975.68738073114616</v>
          </cell>
          <cell r="BM121">
            <v>1899.2267876161707</v>
          </cell>
          <cell r="BN121">
            <v>0</v>
          </cell>
          <cell r="BO121">
            <v>0</v>
          </cell>
        </row>
      </sheetData>
      <sheetData sheetId="6" refreshError="1"/>
      <sheetData sheetId="7" refreshError="1"/>
      <sheetData sheetId="8" refreshError="1"/>
      <sheetData sheetId="9"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nsitivity Analysis Sheet"/>
      <sheetName val="Installed capacity summary"/>
      <sheetName val="Key Inputs"/>
      <sheetName val="Tech info"/>
      <sheetName val="Sub Divison"/>
      <sheetName val="Sub-division Growth"/>
      <sheetName val="FY 18-19 (BY)"/>
      <sheetName val="FY 2019-20"/>
      <sheetName val="FY 2020-21"/>
      <sheetName val="FY 2021-22"/>
      <sheetName val="FY 2022-23"/>
      <sheetName val="FY 2023-24"/>
      <sheetName val="2018-19 DTRs"/>
      <sheetName val="2019-20 DTRs"/>
      <sheetName val="2020-21 DTRs "/>
      <sheetName val="2021-22 DTRs"/>
      <sheetName val="2022-23 DTRs"/>
      <sheetName val="2023-24 DTRs"/>
      <sheetName val="DISCOM_Summary"/>
      <sheetName val="Updated_DISCOM_Summary"/>
      <sheetName val="Feeders"/>
      <sheetName val="SS"/>
      <sheetName val="PTR"/>
      <sheetName val="Comparison installed capacity "/>
      <sheetName val="Tables for presentation"/>
      <sheetName val="Sheet1"/>
      <sheetName val="PTR Loading"/>
      <sheetName val="SS Loading"/>
      <sheetName val="Network Analysis"/>
    </sheetNames>
    <sheetDataSet>
      <sheetData sheetId="0"/>
      <sheetData sheetId="1"/>
      <sheetData sheetId="2">
        <row r="15">
          <cell r="B15">
            <v>60</v>
          </cell>
          <cell r="C15">
            <v>60</v>
          </cell>
          <cell r="D15">
            <v>60</v>
          </cell>
          <cell r="E15">
            <v>60</v>
          </cell>
          <cell r="F15">
            <v>60</v>
          </cell>
          <cell r="G15">
            <v>60</v>
          </cell>
        </row>
        <row r="21">
          <cell r="D21">
            <v>0</v>
          </cell>
          <cell r="E21">
            <v>0</v>
          </cell>
          <cell r="F21">
            <v>0</v>
          </cell>
          <cell r="G21">
            <v>0</v>
          </cell>
          <cell r="H21">
            <v>0</v>
          </cell>
          <cell r="I21">
            <v>0</v>
          </cell>
          <cell r="J21">
            <v>0</v>
          </cell>
          <cell r="K21">
            <v>0</v>
          </cell>
          <cell r="L21">
            <v>0</v>
          </cell>
        </row>
        <row r="25">
          <cell r="B25">
            <v>0</v>
          </cell>
          <cell r="C25">
            <v>0</v>
          </cell>
          <cell r="D25">
            <v>0</v>
          </cell>
          <cell r="E25">
            <v>0</v>
          </cell>
          <cell r="F25">
            <v>0</v>
          </cell>
        </row>
        <row r="26">
          <cell r="B26">
            <v>0</v>
          </cell>
          <cell r="C26">
            <v>0</v>
          </cell>
          <cell r="D26">
            <v>0</v>
          </cell>
          <cell r="E26">
            <v>0</v>
          </cell>
          <cell r="F26">
            <v>0</v>
          </cell>
        </row>
        <row r="27">
          <cell r="B27">
            <v>0</v>
          </cell>
          <cell r="C27">
            <v>0</v>
          </cell>
          <cell r="D27">
            <v>0</v>
          </cell>
          <cell r="E27">
            <v>0</v>
          </cell>
          <cell r="F27">
            <v>0</v>
          </cell>
        </row>
        <row r="28">
          <cell r="B28">
            <v>0</v>
          </cell>
          <cell r="C28">
            <v>0</v>
          </cell>
          <cell r="D28">
            <v>0</v>
          </cell>
          <cell r="E28">
            <v>0</v>
          </cell>
          <cell r="F28">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8">
          <cell r="D8">
            <v>3</v>
          </cell>
          <cell r="E8">
            <v>0</v>
          </cell>
          <cell r="F8">
            <v>0</v>
          </cell>
          <cell r="G8">
            <v>24</v>
          </cell>
          <cell r="H8">
            <v>18</v>
          </cell>
          <cell r="I8">
            <v>0</v>
          </cell>
          <cell r="J8">
            <v>0</v>
          </cell>
          <cell r="K8">
            <v>2</v>
          </cell>
          <cell r="L8">
            <v>10</v>
          </cell>
          <cell r="M8">
            <v>8</v>
          </cell>
          <cell r="N8">
            <v>0</v>
          </cell>
          <cell r="O8">
            <v>1</v>
          </cell>
          <cell r="P8">
            <v>5</v>
          </cell>
          <cell r="Q8">
            <v>7</v>
          </cell>
          <cell r="R8" t="e">
            <v>#REF!</v>
          </cell>
          <cell r="S8">
            <v>29</v>
          </cell>
          <cell r="T8">
            <v>25</v>
          </cell>
          <cell r="U8" t="e">
            <v>#REF!</v>
          </cell>
          <cell r="V8">
            <v>5</v>
          </cell>
          <cell r="W8">
            <v>15</v>
          </cell>
          <cell r="X8">
            <v>0</v>
          </cell>
          <cell r="Y8">
            <v>0</v>
          </cell>
          <cell r="Z8">
            <v>3</v>
          </cell>
          <cell r="AA8">
            <v>0</v>
          </cell>
          <cell r="AB8">
            <v>0</v>
          </cell>
          <cell r="AC8">
            <v>1</v>
          </cell>
          <cell r="AD8">
            <v>5</v>
          </cell>
          <cell r="AE8">
            <v>4</v>
          </cell>
          <cell r="AF8">
            <v>0</v>
          </cell>
          <cell r="AG8">
            <v>1</v>
          </cell>
          <cell r="AH8">
            <v>2</v>
          </cell>
          <cell r="AI8">
            <v>18</v>
          </cell>
          <cell r="AJ8">
            <v>14</v>
          </cell>
          <cell r="AK8">
            <v>0</v>
          </cell>
          <cell r="AL8">
            <v>0</v>
          </cell>
          <cell r="AM8">
            <v>0</v>
          </cell>
          <cell r="AN8">
            <v>2</v>
          </cell>
          <cell r="AO8" t="e">
            <v>#REF!</v>
          </cell>
          <cell r="AP8">
            <v>5</v>
          </cell>
          <cell r="AQ8">
            <v>6</v>
          </cell>
          <cell r="AR8" t="e">
            <v>#REF!</v>
          </cell>
          <cell r="AS8">
            <v>4</v>
          </cell>
          <cell r="AT8">
            <v>12</v>
          </cell>
          <cell r="AU8">
            <v>0</v>
          </cell>
          <cell r="AV8">
            <v>0</v>
          </cell>
          <cell r="AW8">
            <v>1</v>
          </cell>
          <cell r="AX8">
            <v>0</v>
          </cell>
          <cell r="AY8">
            <v>0</v>
          </cell>
          <cell r="AZ8">
            <v>1</v>
          </cell>
          <cell r="BA8">
            <v>5</v>
          </cell>
          <cell r="BB8">
            <v>4</v>
          </cell>
          <cell r="BC8">
            <v>0</v>
          </cell>
          <cell r="BD8">
            <v>3</v>
          </cell>
          <cell r="BE8">
            <v>3</v>
          </cell>
          <cell r="BF8">
            <v>39</v>
          </cell>
          <cell r="BG8">
            <v>30</v>
          </cell>
          <cell r="BH8">
            <v>1</v>
          </cell>
          <cell r="BI8">
            <v>0</v>
          </cell>
          <cell r="BJ8">
            <v>8</v>
          </cell>
          <cell r="BK8">
            <v>5</v>
          </cell>
          <cell r="BL8" t="e">
            <v>#REF!</v>
          </cell>
          <cell r="BM8">
            <v>13</v>
          </cell>
          <cell r="BN8">
            <v>9</v>
          </cell>
          <cell r="BO8" t="e">
            <v>#REF!</v>
          </cell>
          <cell r="BP8">
            <v>1</v>
          </cell>
          <cell r="BQ8">
            <v>3</v>
          </cell>
          <cell r="BR8">
            <v>1</v>
          </cell>
          <cell r="BS8">
            <v>1.85</v>
          </cell>
          <cell r="BT8">
            <v>1</v>
          </cell>
          <cell r="BU8">
            <v>3</v>
          </cell>
          <cell r="BV8">
            <v>0</v>
          </cell>
          <cell r="BW8">
            <v>2</v>
          </cell>
          <cell r="BX8">
            <v>39</v>
          </cell>
          <cell r="BY8">
            <v>26</v>
          </cell>
          <cell r="BZ8">
            <v>1</v>
          </cell>
          <cell r="CA8">
            <v>2</v>
          </cell>
          <cell r="CB8">
            <v>3</v>
          </cell>
          <cell r="CC8">
            <v>39</v>
          </cell>
          <cell r="CD8">
            <v>30</v>
          </cell>
          <cell r="CE8">
            <v>4</v>
          </cell>
          <cell r="CF8">
            <v>1</v>
          </cell>
          <cell r="CG8">
            <v>37</v>
          </cell>
          <cell r="CH8">
            <v>11</v>
          </cell>
          <cell r="CI8" t="e">
            <v>#REF!</v>
          </cell>
          <cell r="CJ8">
            <v>76</v>
          </cell>
          <cell r="CK8">
            <v>37</v>
          </cell>
          <cell r="CL8" t="e">
            <v>#REF!</v>
          </cell>
          <cell r="CM8">
            <v>2</v>
          </cell>
          <cell r="CN8">
            <v>6</v>
          </cell>
          <cell r="CO8">
            <v>0</v>
          </cell>
          <cell r="CP8">
            <v>0</v>
          </cell>
          <cell r="CQ8">
            <v>6</v>
          </cell>
          <cell r="CR8">
            <v>0</v>
          </cell>
          <cell r="CS8">
            <v>2</v>
          </cell>
          <cell r="CT8">
            <v>4</v>
          </cell>
          <cell r="CU8">
            <v>41</v>
          </cell>
          <cell r="CV8">
            <v>28</v>
          </cell>
          <cell r="CW8">
            <v>3</v>
          </cell>
          <cell r="CX8">
            <v>3</v>
          </cell>
          <cell r="CY8">
            <v>4</v>
          </cell>
          <cell r="CZ8">
            <v>68</v>
          </cell>
          <cell r="DA8">
            <v>52</v>
          </cell>
          <cell r="DB8">
            <v>1</v>
          </cell>
          <cell r="DC8">
            <v>1</v>
          </cell>
          <cell r="DD8">
            <v>13</v>
          </cell>
          <cell r="DE8">
            <v>8</v>
          </cell>
          <cell r="DF8" t="e">
            <v>#REF!</v>
          </cell>
          <cell r="DG8">
            <v>54</v>
          </cell>
          <cell r="DH8">
            <v>36</v>
          </cell>
          <cell r="DI8" t="e">
            <v>#REF!</v>
          </cell>
          <cell r="DJ8">
            <v>0</v>
          </cell>
          <cell r="DK8">
            <v>0</v>
          </cell>
          <cell r="DL8">
            <v>0</v>
          </cell>
          <cell r="DM8">
            <v>0</v>
          </cell>
          <cell r="DN8">
            <v>7</v>
          </cell>
          <cell r="DO8">
            <v>0</v>
          </cell>
          <cell r="DP8">
            <v>0</v>
          </cell>
          <cell r="DQ8">
            <v>2</v>
          </cell>
          <cell r="DR8">
            <v>10</v>
          </cell>
          <cell r="DS8">
            <v>8</v>
          </cell>
          <cell r="DT8">
            <v>3</v>
          </cell>
          <cell r="DU8">
            <v>1</v>
          </cell>
          <cell r="DV8">
            <v>4</v>
          </cell>
          <cell r="DW8">
            <v>52</v>
          </cell>
          <cell r="DX8">
            <v>40</v>
          </cell>
          <cell r="DY8">
            <v>1</v>
          </cell>
          <cell r="DZ8">
            <v>0</v>
          </cell>
          <cell r="EA8">
            <v>8</v>
          </cell>
          <cell r="EB8">
            <v>0</v>
          </cell>
          <cell r="EC8" t="e">
            <v>#REF!</v>
          </cell>
          <cell r="ED8">
            <v>18</v>
          </cell>
          <cell r="EE8">
            <v>8</v>
          </cell>
          <cell r="EF8" t="e">
            <v>#REF!</v>
          </cell>
          <cell r="EG8">
            <v>3</v>
          </cell>
          <cell r="EH8">
            <v>9</v>
          </cell>
          <cell r="EI8">
            <v>0</v>
          </cell>
          <cell r="EJ8">
            <v>0</v>
          </cell>
          <cell r="EK8">
            <v>2</v>
          </cell>
          <cell r="EL8">
            <v>6</v>
          </cell>
          <cell r="EM8">
            <v>2</v>
          </cell>
          <cell r="EN8">
            <v>10</v>
          </cell>
          <cell r="EO8">
            <v>124</v>
          </cell>
          <cell r="EP8">
            <v>88</v>
          </cell>
          <cell r="EQ8">
            <v>7</v>
          </cell>
          <cell r="ER8">
            <v>10</v>
          </cell>
          <cell r="ES8">
            <v>18</v>
          </cell>
          <cell r="ET8">
            <v>226</v>
          </cell>
          <cell r="EU8">
            <v>174</v>
          </cell>
          <cell r="EV8">
            <v>7</v>
          </cell>
          <cell r="EW8">
            <v>3</v>
          </cell>
          <cell r="EX8">
            <v>71</v>
          </cell>
          <cell r="EY8">
            <v>33</v>
          </cell>
          <cell r="EZ8" t="e">
            <v>#REF!</v>
          </cell>
          <cell r="FA8">
            <v>195</v>
          </cell>
          <cell r="FB8">
            <v>121</v>
          </cell>
          <cell r="FC8" t="e">
            <v>#REF!</v>
          </cell>
          <cell r="FD8">
            <v>15</v>
          </cell>
          <cell r="FE8">
            <v>45</v>
          </cell>
          <cell r="FF8">
            <v>1</v>
          </cell>
          <cell r="FG8">
            <v>1.85</v>
          </cell>
          <cell r="FH8">
            <v>20</v>
          </cell>
          <cell r="FI8">
            <v>3</v>
          </cell>
          <cell r="FJ8">
            <v>2</v>
          </cell>
          <cell r="FK8">
            <v>10</v>
          </cell>
          <cell r="FL8">
            <v>100</v>
          </cell>
          <cell r="FM8">
            <v>70</v>
          </cell>
          <cell r="FN8">
            <v>7</v>
          </cell>
          <cell r="FO8">
            <v>10</v>
          </cell>
          <cell r="FP8">
            <v>16</v>
          </cell>
          <cell r="FQ8">
            <v>216</v>
          </cell>
          <cell r="FR8">
            <v>166</v>
          </cell>
          <cell r="FS8">
            <v>7</v>
          </cell>
          <cell r="FT8">
            <v>2</v>
          </cell>
          <cell r="FU8">
            <v>66</v>
          </cell>
          <cell r="FV8">
            <v>26</v>
          </cell>
          <cell r="FW8" t="e">
            <v>#REF!</v>
          </cell>
          <cell r="FX8">
            <v>166</v>
          </cell>
          <cell r="FY8">
            <v>96</v>
          </cell>
          <cell r="FZ8" t="e">
            <v>#REF!</v>
          </cell>
          <cell r="GA8">
            <v>10</v>
          </cell>
          <cell r="GB8">
            <v>30</v>
          </cell>
          <cell r="GC8">
            <v>1</v>
          </cell>
          <cell r="GD8">
            <v>1.85</v>
          </cell>
          <cell r="GE8">
            <v>17</v>
          </cell>
        </row>
        <row r="9">
          <cell r="D9">
            <v>0</v>
          </cell>
          <cell r="E9">
            <v>0</v>
          </cell>
          <cell r="F9">
            <v>0</v>
          </cell>
          <cell r="G9">
            <v>0</v>
          </cell>
          <cell r="H9">
            <v>0</v>
          </cell>
          <cell r="I9">
            <v>0</v>
          </cell>
          <cell r="J9">
            <v>0</v>
          </cell>
          <cell r="K9">
            <v>2</v>
          </cell>
          <cell r="L9">
            <v>10</v>
          </cell>
          <cell r="M9">
            <v>8</v>
          </cell>
          <cell r="N9">
            <v>0</v>
          </cell>
          <cell r="O9">
            <v>0</v>
          </cell>
          <cell r="P9">
            <v>0</v>
          </cell>
          <cell r="Q9">
            <v>2</v>
          </cell>
          <cell r="R9" t="e">
            <v>#REF!</v>
          </cell>
          <cell r="S9">
            <v>0</v>
          </cell>
          <cell r="T9">
            <v>2</v>
          </cell>
          <cell r="U9" t="e">
            <v>#REF!</v>
          </cell>
          <cell r="V9">
            <v>0</v>
          </cell>
          <cell r="W9">
            <v>0</v>
          </cell>
          <cell r="X9">
            <v>0</v>
          </cell>
          <cell r="Y9">
            <v>0</v>
          </cell>
          <cell r="Z9">
            <v>0</v>
          </cell>
          <cell r="AA9">
            <v>0</v>
          </cell>
          <cell r="AB9">
            <v>0</v>
          </cell>
          <cell r="AC9">
            <v>1</v>
          </cell>
          <cell r="AD9">
            <v>5</v>
          </cell>
          <cell r="AE9">
            <v>4</v>
          </cell>
          <cell r="AF9">
            <v>0</v>
          </cell>
          <cell r="AG9">
            <v>0</v>
          </cell>
          <cell r="AH9">
            <v>3</v>
          </cell>
          <cell r="AI9">
            <v>15</v>
          </cell>
          <cell r="AJ9">
            <v>12</v>
          </cell>
          <cell r="AK9">
            <v>0</v>
          </cell>
          <cell r="AL9">
            <v>0</v>
          </cell>
          <cell r="AM9">
            <v>0</v>
          </cell>
          <cell r="AN9">
            <v>0</v>
          </cell>
          <cell r="AO9" t="e">
            <v>#REF!</v>
          </cell>
          <cell r="AP9">
            <v>5</v>
          </cell>
          <cell r="AQ9">
            <v>4</v>
          </cell>
          <cell r="AR9" t="e">
            <v>#REF!</v>
          </cell>
          <cell r="AS9">
            <v>0</v>
          </cell>
          <cell r="AT9">
            <v>0</v>
          </cell>
          <cell r="AU9">
            <v>0</v>
          </cell>
          <cell r="AV9">
            <v>0</v>
          </cell>
          <cell r="AW9">
            <v>1</v>
          </cell>
          <cell r="AX9">
            <v>0</v>
          </cell>
          <cell r="AY9">
            <v>0</v>
          </cell>
          <cell r="AZ9">
            <v>2</v>
          </cell>
          <cell r="BA9">
            <v>10</v>
          </cell>
          <cell r="BB9">
            <v>8</v>
          </cell>
          <cell r="BC9">
            <v>0</v>
          </cell>
          <cell r="BD9">
            <v>1</v>
          </cell>
          <cell r="BE9">
            <v>5</v>
          </cell>
          <cell r="BF9">
            <v>33</v>
          </cell>
          <cell r="BG9">
            <v>26</v>
          </cell>
          <cell r="BH9">
            <v>0</v>
          </cell>
          <cell r="BI9">
            <v>2</v>
          </cell>
          <cell r="BJ9">
            <v>10</v>
          </cell>
          <cell r="BK9">
            <v>11</v>
          </cell>
          <cell r="BL9" t="e">
            <v>#REF!</v>
          </cell>
          <cell r="BM9">
            <v>20</v>
          </cell>
          <cell r="BN9">
            <v>19</v>
          </cell>
          <cell r="BO9" t="e">
            <v>#REF!</v>
          </cell>
          <cell r="BP9">
            <v>0</v>
          </cell>
          <cell r="BQ9">
            <v>0</v>
          </cell>
          <cell r="BR9">
            <v>0</v>
          </cell>
          <cell r="BS9">
            <v>0</v>
          </cell>
          <cell r="BT9">
            <v>2</v>
          </cell>
          <cell r="BU9">
            <v>0</v>
          </cell>
          <cell r="BV9">
            <v>0</v>
          </cell>
          <cell r="BW9">
            <v>0</v>
          </cell>
          <cell r="BX9">
            <v>0</v>
          </cell>
          <cell r="BY9">
            <v>0</v>
          </cell>
          <cell r="BZ9">
            <v>1</v>
          </cell>
          <cell r="CA9">
            <v>1</v>
          </cell>
          <cell r="CB9">
            <v>9</v>
          </cell>
          <cell r="CC9">
            <v>61</v>
          </cell>
          <cell r="CD9">
            <v>48</v>
          </cell>
          <cell r="CE9">
            <v>0</v>
          </cell>
          <cell r="CF9">
            <v>1</v>
          </cell>
          <cell r="CG9">
            <v>5</v>
          </cell>
          <cell r="CH9">
            <v>4</v>
          </cell>
          <cell r="CI9" t="e">
            <v>#REF!</v>
          </cell>
          <cell r="CJ9">
            <v>5</v>
          </cell>
          <cell r="CK9">
            <v>4</v>
          </cell>
          <cell r="CL9" t="e">
            <v>#REF!</v>
          </cell>
          <cell r="CM9">
            <v>0</v>
          </cell>
          <cell r="CN9">
            <v>0</v>
          </cell>
          <cell r="CO9">
            <v>1</v>
          </cell>
          <cell r="CP9">
            <v>1.85</v>
          </cell>
          <cell r="CQ9">
            <v>0</v>
          </cell>
          <cell r="CR9">
            <v>0</v>
          </cell>
          <cell r="CS9">
            <v>0</v>
          </cell>
          <cell r="CT9">
            <v>1</v>
          </cell>
          <cell r="CU9">
            <v>5</v>
          </cell>
          <cell r="CV9">
            <v>4</v>
          </cell>
          <cell r="CW9">
            <v>2</v>
          </cell>
          <cell r="CX9">
            <v>4</v>
          </cell>
          <cell r="CY9">
            <v>14</v>
          </cell>
          <cell r="CZ9">
            <v>118</v>
          </cell>
          <cell r="DA9">
            <v>92</v>
          </cell>
          <cell r="DB9">
            <v>0</v>
          </cell>
          <cell r="DC9">
            <v>2</v>
          </cell>
          <cell r="DD9">
            <v>10</v>
          </cell>
          <cell r="DE9">
            <v>2</v>
          </cell>
          <cell r="DF9" t="e">
            <v>#REF!</v>
          </cell>
          <cell r="DG9">
            <v>15</v>
          </cell>
          <cell r="DH9">
            <v>6</v>
          </cell>
          <cell r="DI9" t="e">
            <v>#REF!</v>
          </cell>
          <cell r="DJ9">
            <v>1</v>
          </cell>
          <cell r="DK9">
            <v>3</v>
          </cell>
          <cell r="DL9">
            <v>0</v>
          </cell>
          <cell r="DM9">
            <v>0</v>
          </cell>
          <cell r="DN9">
            <v>1</v>
          </cell>
          <cell r="DO9">
            <v>0</v>
          </cell>
          <cell r="DP9">
            <v>1</v>
          </cell>
          <cell r="DQ9">
            <v>3</v>
          </cell>
          <cell r="DR9">
            <v>23</v>
          </cell>
          <cell r="DS9">
            <v>18</v>
          </cell>
          <cell r="DT9">
            <v>2</v>
          </cell>
          <cell r="DU9">
            <v>2</v>
          </cell>
          <cell r="DV9">
            <v>6</v>
          </cell>
          <cell r="DW9">
            <v>62</v>
          </cell>
          <cell r="DX9">
            <v>48</v>
          </cell>
          <cell r="DY9">
            <v>0</v>
          </cell>
          <cell r="DZ9">
            <v>3</v>
          </cell>
          <cell r="EA9">
            <v>15</v>
          </cell>
          <cell r="EB9">
            <v>3</v>
          </cell>
          <cell r="EC9" t="e">
            <v>#REF!</v>
          </cell>
          <cell r="ED9">
            <v>38</v>
          </cell>
          <cell r="EE9">
            <v>21</v>
          </cell>
          <cell r="EF9" t="e">
            <v>#REF!</v>
          </cell>
          <cell r="EG9">
            <v>0</v>
          </cell>
          <cell r="EH9">
            <v>0</v>
          </cell>
          <cell r="EI9">
            <v>0</v>
          </cell>
          <cell r="EJ9">
            <v>0</v>
          </cell>
          <cell r="EK9">
            <v>4</v>
          </cell>
          <cell r="EL9">
            <v>0</v>
          </cell>
          <cell r="EM9">
            <v>1</v>
          </cell>
          <cell r="EN9">
            <v>7</v>
          </cell>
          <cell r="EO9">
            <v>43</v>
          </cell>
          <cell r="EP9">
            <v>34</v>
          </cell>
          <cell r="EQ9">
            <v>5</v>
          </cell>
          <cell r="ER9">
            <v>8</v>
          </cell>
          <cell r="ES9">
            <v>39</v>
          </cell>
          <cell r="ET9">
            <v>299</v>
          </cell>
          <cell r="EU9">
            <v>234</v>
          </cell>
          <cell r="EV9">
            <v>0</v>
          </cell>
          <cell r="EW9">
            <v>8</v>
          </cell>
          <cell r="EX9">
            <v>40</v>
          </cell>
          <cell r="EY9">
            <v>22</v>
          </cell>
          <cell r="EZ9" t="e">
            <v>#REF!</v>
          </cell>
          <cell r="FA9">
            <v>83</v>
          </cell>
          <cell r="FB9">
            <v>56</v>
          </cell>
          <cell r="FC9" t="e">
            <v>#REF!</v>
          </cell>
          <cell r="FD9">
            <v>1</v>
          </cell>
          <cell r="FE9">
            <v>3</v>
          </cell>
          <cell r="FF9">
            <v>1</v>
          </cell>
          <cell r="FG9">
            <v>1.85</v>
          </cell>
          <cell r="FH9">
            <v>8</v>
          </cell>
          <cell r="FI9">
            <v>0</v>
          </cell>
          <cell r="FJ9">
            <v>1</v>
          </cell>
          <cell r="FK9">
            <v>7</v>
          </cell>
          <cell r="FL9">
            <v>43</v>
          </cell>
          <cell r="FM9">
            <v>34</v>
          </cell>
          <cell r="FN9">
            <v>5</v>
          </cell>
          <cell r="FO9">
            <v>8</v>
          </cell>
          <cell r="FP9">
            <v>37</v>
          </cell>
          <cell r="FQ9">
            <v>289</v>
          </cell>
          <cell r="FR9">
            <v>226</v>
          </cell>
          <cell r="FS9">
            <v>0</v>
          </cell>
          <cell r="FT9">
            <v>8</v>
          </cell>
          <cell r="FU9">
            <v>40</v>
          </cell>
          <cell r="FV9">
            <v>20</v>
          </cell>
          <cell r="FW9" t="e">
            <v>#REF!</v>
          </cell>
          <cell r="FX9">
            <v>83</v>
          </cell>
          <cell r="FY9">
            <v>54</v>
          </cell>
          <cell r="FZ9" t="e">
            <v>#REF!</v>
          </cell>
          <cell r="GA9">
            <v>1</v>
          </cell>
          <cell r="GB9">
            <v>3</v>
          </cell>
          <cell r="GC9">
            <v>1</v>
          </cell>
          <cell r="GD9">
            <v>1.85</v>
          </cell>
          <cell r="GE9">
            <v>8</v>
          </cell>
        </row>
        <row r="10">
          <cell r="D10">
            <v>0</v>
          </cell>
          <cell r="E10">
            <v>0</v>
          </cell>
          <cell r="F10">
            <v>0</v>
          </cell>
          <cell r="G10">
            <v>0</v>
          </cell>
          <cell r="H10">
            <v>0</v>
          </cell>
          <cell r="I10">
            <v>0</v>
          </cell>
          <cell r="J10">
            <v>0</v>
          </cell>
          <cell r="K10">
            <v>6</v>
          </cell>
          <cell r="L10">
            <v>30</v>
          </cell>
          <cell r="M10">
            <v>24</v>
          </cell>
          <cell r="N10">
            <v>0</v>
          </cell>
          <cell r="O10">
            <v>1</v>
          </cell>
          <cell r="P10">
            <v>5</v>
          </cell>
          <cell r="Q10">
            <v>4</v>
          </cell>
          <cell r="R10" t="e">
            <v>#REF!</v>
          </cell>
          <cell r="S10">
            <v>5</v>
          </cell>
          <cell r="T10">
            <v>4</v>
          </cell>
          <cell r="U10" t="e">
            <v>#REF!</v>
          </cell>
          <cell r="V10">
            <v>0</v>
          </cell>
          <cell r="W10">
            <v>0</v>
          </cell>
          <cell r="X10">
            <v>0</v>
          </cell>
          <cell r="Y10">
            <v>0</v>
          </cell>
          <cell r="Z10">
            <v>0</v>
          </cell>
          <cell r="AA10">
            <v>0</v>
          </cell>
          <cell r="AB10">
            <v>0</v>
          </cell>
          <cell r="AC10">
            <v>1</v>
          </cell>
          <cell r="AD10">
            <v>5</v>
          </cell>
          <cell r="AE10">
            <v>4</v>
          </cell>
          <cell r="AF10">
            <v>0</v>
          </cell>
          <cell r="AG10">
            <v>1</v>
          </cell>
          <cell r="AH10">
            <v>8</v>
          </cell>
          <cell r="AI10">
            <v>48</v>
          </cell>
          <cell r="AJ10">
            <v>38</v>
          </cell>
          <cell r="AK10">
            <v>0</v>
          </cell>
          <cell r="AL10">
            <v>0</v>
          </cell>
          <cell r="AM10">
            <v>0</v>
          </cell>
          <cell r="AN10">
            <v>1</v>
          </cell>
          <cell r="AO10" t="e">
            <v>#REF!</v>
          </cell>
          <cell r="AP10">
            <v>5</v>
          </cell>
          <cell r="AQ10">
            <v>5</v>
          </cell>
          <cell r="AR10" t="e">
            <v>#REF!</v>
          </cell>
          <cell r="AS10">
            <v>0</v>
          </cell>
          <cell r="AT10">
            <v>0</v>
          </cell>
          <cell r="AU10">
            <v>0</v>
          </cell>
          <cell r="AV10">
            <v>0</v>
          </cell>
          <cell r="AW10">
            <v>1</v>
          </cell>
          <cell r="AX10">
            <v>0</v>
          </cell>
          <cell r="AY10">
            <v>1</v>
          </cell>
          <cell r="AZ10">
            <v>11</v>
          </cell>
          <cell r="BA10">
            <v>73</v>
          </cell>
          <cell r="BB10">
            <v>50</v>
          </cell>
          <cell r="BC10">
            <v>1</v>
          </cell>
          <cell r="BD10">
            <v>0</v>
          </cell>
          <cell r="BE10">
            <v>13</v>
          </cell>
          <cell r="BF10">
            <v>73</v>
          </cell>
          <cell r="BG10">
            <v>58</v>
          </cell>
          <cell r="BH10">
            <v>0</v>
          </cell>
          <cell r="BI10">
            <v>3</v>
          </cell>
          <cell r="BJ10">
            <v>15</v>
          </cell>
          <cell r="BK10">
            <v>3</v>
          </cell>
          <cell r="BL10" t="e">
            <v>#REF!</v>
          </cell>
          <cell r="BM10">
            <v>88</v>
          </cell>
          <cell r="BN10">
            <v>53</v>
          </cell>
          <cell r="BO10" t="e">
            <v>#REF!</v>
          </cell>
          <cell r="BP10">
            <v>2</v>
          </cell>
          <cell r="BQ10">
            <v>6</v>
          </cell>
          <cell r="BR10">
            <v>0</v>
          </cell>
          <cell r="BS10">
            <v>0</v>
          </cell>
          <cell r="BT10">
            <v>14</v>
          </cell>
          <cell r="BU10">
            <v>0</v>
          </cell>
          <cell r="BV10">
            <v>0</v>
          </cell>
          <cell r="BW10">
            <v>12</v>
          </cell>
          <cell r="BX10">
            <v>80</v>
          </cell>
          <cell r="BY10">
            <v>48</v>
          </cell>
          <cell r="BZ10">
            <v>2</v>
          </cell>
          <cell r="CA10">
            <v>0</v>
          </cell>
          <cell r="CB10">
            <v>10</v>
          </cell>
          <cell r="CC10">
            <v>66</v>
          </cell>
          <cell r="CD10">
            <v>52</v>
          </cell>
          <cell r="CE10">
            <v>0</v>
          </cell>
          <cell r="CF10">
            <v>3</v>
          </cell>
          <cell r="CG10">
            <v>15</v>
          </cell>
          <cell r="CH10">
            <v>0</v>
          </cell>
          <cell r="CI10" t="e">
            <v>#REF!</v>
          </cell>
          <cell r="CJ10">
            <v>95</v>
          </cell>
          <cell r="CK10">
            <v>48</v>
          </cell>
          <cell r="CL10" t="e">
            <v>#REF!</v>
          </cell>
          <cell r="CM10">
            <v>0</v>
          </cell>
          <cell r="CN10">
            <v>0</v>
          </cell>
          <cell r="CO10">
            <v>1</v>
          </cell>
          <cell r="CP10">
            <v>1.85</v>
          </cell>
          <cell r="CQ10">
            <v>16</v>
          </cell>
          <cell r="CR10">
            <v>1</v>
          </cell>
          <cell r="CS10">
            <v>0</v>
          </cell>
          <cell r="CT10">
            <v>11</v>
          </cell>
          <cell r="CU10">
            <v>78</v>
          </cell>
          <cell r="CV10">
            <v>50</v>
          </cell>
          <cell r="CW10">
            <v>1</v>
          </cell>
          <cell r="CX10">
            <v>1</v>
          </cell>
          <cell r="CY10">
            <v>15</v>
          </cell>
          <cell r="CZ10">
            <v>91</v>
          </cell>
          <cell r="DA10">
            <v>72</v>
          </cell>
          <cell r="DB10">
            <v>1</v>
          </cell>
          <cell r="DC10">
            <v>10</v>
          </cell>
          <cell r="DD10">
            <v>58</v>
          </cell>
          <cell r="DE10">
            <v>0</v>
          </cell>
          <cell r="DF10" t="e">
            <v>#REF!</v>
          </cell>
          <cell r="DG10">
            <v>136</v>
          </cell>
          <cell r="DH10">
            <v>50</v>
          </cell>
          <cell r="DI10" t="e">
            <v>#REF!</v>
          </cell>
          <cell r="DJ10">
            <v>0</v>
          </cell>
          <cell r="DK10">
            <v>0</v>
          </cell>
          <cell r="DL10">
            <v>4</v>
          </cell>
          <cell r="DM10">
            <v>7.4</v>
          </cell>
          <cell r="DN10">
            <v>15</v>
          </cell>
          <cell r="DO10">
            <v>0</v>
          </cell>
          <cell r="DP10">
            <v>0</v>
          </cell>
          <cell r="DQ10">
            <v>11</v>
          </cell>
          <cell r="DR10">
            <v>65</v>
          </cell>
          <cell r="DS10">
            <v>44</v>
          </cell>
          <cell r="DT10">
            <v>1</v>
          </cell>
          <cell r="DU10">
            <v>1</v>
          </cell>
          <cell r="DV10">
            <v>11</v>
          </cell>
          <cell r="DW10">
            <v>71</v>
          </cell>
          <cell r="DX10">
            <v>56</v>
          </cell>
          <cell r="DY10">
            <v>1</v>
          </cell>
          <cell r="DZ10">
            <v>6</v>
          </cell>
          <cell r="EA10">
            <v>38</v>
          </cell>
          <cell r="EB10">
            <v>1</v>
          </cell>
          <cell r="EC10" t="e">
            <v>#REF!</v>
          </cell>
          <cell r="ED10">
            <v>103</v>
          </cell>
          <cell r="EE10">
            <v>45</v>
          </cell>
          <cell r="EF10" t="e">
            <v>#REF!</v>
          </cell>
          <cell r="EG10">
            <v>0</v>
          </cell>
          <cell r="EH10">
            <v>0</v>
          </cell>
          <cell r="EI10">
            <v>1</v>
          </cell>
          <cell r="EJ10">
            <v>1.85</v>
          </cell>
          <cell r="EK10">
            <v>13</v>
          </cell>
          <cell r="EL10">
            <v>1</v>
          </cell>
          <cell r="EM10">
            <v>1</v>
          </cell>
          <cell r="EN10">
            <v>46</v>
          </cell>
          <cell r="EO10">
            <v>301</v>
          </cell>
          <cell r="EP10">
            <v>196</v>
          </cell>
          <cell r="EQ10">
            <v>5</v>
          </cell>
          <cell r="ER10">
            <v>3</v>
          </cell>
          <cell r="ES10">
            <v>63</v>
          </cell>
          <cell r="ET10">
            <v>379</v>
          </cell>
          <cell r="EU10">
            <v>300</v>
          </cell>
          <cell r="EV10">
            <v>2</v>
          </cell>
          <cell r="EW10">
            <v>23</v>
          </cell>
          <cell r="EX10">
            <v>131</v>
          </cell>
          <cell r="EY10">
            <v>9</v>
          </cell>
          <cell r="EZ10" t="e">
            <v>#REF!</v>
          </cell>
          <cell r="FA10">
            <v>432</v>
          </cell>
          <cell r="FB10">
            <v>205</v>
          </cell>
          <cell r="FC10" t="e">
            <v>#REF!</v>
          </cell>
          <cell r="FD10">
            <v>2</v>
          </cell>
          <cell r="FE10">
            <v>6</v>
          </cell>
          <cell r="FF10">
            <v>6</v>
          </cell>
          <cell r="FG10">
            <v>11.1</v>
          </cell>
          <cell r="FH10">
            <v>59</v>
          </cell>
          <cell r="FI10">
            <v>1</v>
          </cell>
          <cell r="FJ10">
            <v>1</v>
          </cell>
          <cell r="FK10">
            <v>46</v>
          </cell>
          <cell r="FL10">
            <v>301</v>
          </cell>
          <cell r="FM10">
            <v>196</v>
          </cell>
          <cell r="FN10">
            <v>5</v>
          </cell>
          <cell r="FO10">
            <v>3</v>
          </cell>
          <cell r="FP10">
            <v>57</v>
          </cell>
          <cell r="FQ10">
            <v>349</v>
          </cell>
          <cell r="FR10">
            <v>276</v>
          </cell>
          <cell r="FS10">
            <v>2</v>
          </cell>
          <cell r="FT10">
            <v>22</v>
          </cell>
          <cell r="FU10">
            <v>126</v>
          </cell>
          <cell r="FV10">
            <v>5</v>
          </cell>
          <cell r="FW10" t="e">
            <v>#REF!</v>
          </cell>
          <cell r="FX10">
            <v>427</v>
          </cell>
          <cell r="FY10">
            <v>201</v>
          </cell>
          <cell r="FZ10" t="e">
            <v>#REF!</v>
          </cell>
          <cell r="GA10">
            <v>2</v>
          </cell>
          <cell r="GB10">
            <v>6</v>
          </cell>
          <cell r="GC10">
            <v>6</v>
          </cell>
          <cell r="GD10">
            <v>11.1</v>
          </cell>
          <cell r="GE10">
            <v>59</v>
          </cell>
        </row>
        <row r="11">
          <cell r="D11">
            <v>0</v>
          </cell>
          <cell r="E11">
            <v>0</v>
          </cell>
          <cell r="F11">
            <v>1</v>
          </cell>
          <cell r="G11">
            <v>5</v>
          </cell>
          <cell r="H11">
            <v>4</v>
          </cell>
          <cell r="I11">
            <v>0</v>
          </cell>
          <cell r="J11">
            <v>0</v>
          </cell>
          <cell r="K11">
            <v>2</v>
          </cell>
          <cell r="L11">
            <v>10</v>
          </cell>
          <cell r="M11">
            <v>8</v>
          </cell>
          <cell r="N11">
            <v>0</v>
          </cell>
          <cell r="O11">
            <v>0</v>
          </cell>
          <cell r="P11">
            <v>0</v>
          </cell>
          <cell r="Q11">
            <v>0</v>
          </cell>
          <cell r="R11" t="e">
            <v>#REF!</v>
          </cell>
          <cell r="S11">
            <v>5</v>
          </cell>
          <cell r="T11">
            <v>4</v>
          </cell>
          <cell r="U11" t="e">
            <v>#REF!</v>
          </cell>
          <cell r="V11">
            <v>2</v>
          </cell>
          <cell r="W11">
            <v>6</v>
          </cell>
          <cell r="X11">
            <v>0</v>
          </cell>
          <cell r="Y11">
            <v>0</v>
          </cell>
          <cell r="Z11">
            <v>1</v>
          </cell>
          <cell r="AA11">
            <v>0</v>
          </cell>
          <cell r="AB11">
            <v>0</v>
          </cell>
          <cell r="AC11">
            <v>1</v>
          </cell>
          <cell r="AD11">
            <v>5</v>
          </cell>
          <cell r="AE11">
            <v>4</v>
          </cell>
          <cell r="AF11">
            <v>1</v>
          </cell>
          <cell r="AG11">
            <v>0</v>
          </cell>
          <cell r="AH11">
            <v>2</v>
          </cell>
          <cell r="AI11">
            <v>18</v>
          </cell>
          <cell r="AJ11">
            <v>14</v>
          </cell>
          <cell r="AK11">
            <v>0</v>
          </cell>
          <cell r="AL11">
            <v>1</v>
          </cell>
          <cell r="AM11">
            <v>5</v>
          </cell>
          <cell r="AN11">
            <v>0</v>
          </cell>
          <cell r="AO11" t="e">
            <v>#REF!</v>
          </cell>
          <cell r="AP11">
            <v>10</v>
          </cell>
          <cell r="AQ11">
            <v>4</v>
          </cell>
          <cell r="AR11" t="e">
            <v>#REF!</v>
          </cell>
          <cell r="AS11">
            <v>0</v>
          </cell>
          <cell r="AT11">
            <v>0</v>
          </cell>
          <cell r="AU11">
            <v>0</v>
          </cell>
          <cell r="AV11">
            <v>0</v>
          </cell>
          <cell r="AW11">
            <v>1</v>
          </cell>
          <cell r="AX11">
            <v>0</v>
          </cell>
          <cell r="AY11">
            <v>0</v>
          </cell>
          <cell r="AZ11">
            <v>1</v>
          </cell>
          <cell r="BA11">
            <v>5</v>
          </cell>
          <cell r="BB11">
            <v>4</v>
          </cell>
          <cell r="BC11">
            <v>1</v>
          </cell>
          <cell r="BD11">
            <v>0</v>
          </cell>
          <cell r="BE11">
            <v>7</v>
          </cell>
          <cell r="BF11">
            <v>43</v>
          </cell>
          <cell r="BG11">
            <v>34</v>
          </cell>
          <cell r="BH11">
            <v>0</v>
          </cell>
          <cell r="BI11">
            <v>2</v>
          </cell>
          <cell r="BJ11">
            <v>10</v>
          </cell>
          <cell r="BK11">
            <v>0</v>
          </cell>
          <cell r="BL11" t="e">
            <v>#REF!</v>
          </cell>
          <cell r="BM11">
            <v>15</v>
          </cell>
          <cell r="BN11">
            <v>4</v>
          </cell>
          <cell r="BO11" t="e">
            <v>#REF!</v>
          </cell>
          <cell r="BP11">
            <v>0</v>
          </cell>
          <cell r="BQ11">
            <v>0</v>
          </cell>
          <cell r="BR11">
            <v>0</v>
          </cell>
          <cell r="BS11">
            <v>0</v>
          </cell>
          <cell r="BT11">
            <v>1</v>
          </cell>
          <cell r="BU11">
            <v>0</v>
          </cell>
          <cell r="BV11">
            <v>0</v>
          </cell>
          <cell r="BW11">
            <v>1</v>
          </cell>
          <cell r="BX11">
            <v>5</v>
          </cell>
          <cell r="BY11">
            <v>4</v>
          </cell>
          <cell r="BZ11">
            <v>1</v>
          </cell>
          <cell r="CA11">
            <v>0</v>
          </cell>
          <cell r="CB11">
            <v>10</v>
          </cell>
          <cell r="CC11">
            <v>58</v>
          </cell>
          <cell r="CD11">
            <v>46</v>
          </cell>
          <cell r="CE11">
            <v>0</v>
          </cell>
          <cell r="CF11">
            <v>2</v>
          </cell>
          <cell r="CG11">
            <v>10</v>
          </cell>
          <cell r="CH11">
            <v>6</v>
          </cell>
          <cell r="CI11" t="e">
            <v>#REF!</v>
          </cell>
          <cell r="CJ11">
            <v>15</v>
          </cell>
          <cell r="CK11">
            <v>10</v>
          </cell>
          <cell r="CL11" t="e">
            <v>#REF!</v>
          </cell>
          <cell r="CM11">
            <v>1</v>
          </cell>
          <cell r="CN11">
            <v>3</v>
          </cell>
          <cell r="CO11">
            <v>0</v>
          </cell>
          <cell r="CP11">
            <v>0</v>
          </cell>
          <cell r="CQ11">
            <v>1</v>
          </cell>
          <cell r="CR11">
            <v>1</v>
          </cell>
          <cell r="CS11">
            <v>0</v>
          </cell>
          <cell r="CT11">
            <v>4</v>
          </cell>
          <cell r="CU11">
            <v>28</v>
          </cell>
          <cell r="CV11">
            <v>22</v>
          </cell>
          <cell r="CW11">
            <v>1</v>
          </cell>
          <cell r="CX11">
            <v>0</v>
          </cell>
          <cell r="CY11">
            <v>16</v>
          </cell>
          <cell r="CZ11">
            <v>88</v>
          </cell>
          <cell r="DA11">
            <v>70</v>
          </cell>
          <cell r="DB11">
            <v>0</v>
          </cell>
          <cell r="DC11">
            <v>6</v>
          </cell>
          <cell r="DD11">
            <v>30</v>
          </cell>
          <cell r="DE11">
            <v>3</v>
          </cell>
          <cell r="DF11" t="e">
            <v>#REF!</v>
          </cell>
          <cell r="DG11">
            <v>58</v>
          </cell>
          <cell r="DH11">
            <v>25</v>
          </cell>
          <cell r="DI11" t="e">
            <v>#REF!</v>
          </cell>
          <cell r="DJ11">
            <v>0</v>
          </cell>
          <cell r="DK11">
            <v>0</v>
          </cell>
          <cell r="DL11">
            <v>0</v>
          </cell>
          <cell r="DM11">
            <v>0</v>
          </cell>
          <cell r="DN11">
            <v>5</v>
          </cell>
          <cell r="DO11">
            <v>1</v>
          </cell>
          <cell r="DP11">
            <v>0</v>
          </cell>
          <cell r="DQ11">
            <v>3</v>
          </cell>
          <cell r="DR11">
            <v>28</v>
          </cell>
          <cell r="DS11">
            <v>18</v>
          </cell>
          <cell r="DT11">
            <v>0</v>
          </cell>
          <cell r="DU11">
            <v>1</v>
          </cell>
          <cell r="DV11">
            <v>7</v>
          </cell>
          <cell r="DW11">
            <v>43</v>
          </cell>
          <cell r="DX11">
            <v>34</v>
          </cell>
          <cell r="DY11">
            <v>0</v>
          </cell>
          <cell r="DZ11">
            <v>4</v>
          </cell>
          <cell r="EA11">
            <v>20</v>
          </cell>
          <cell r="EB11">
            <v>3</v>
          </cell>
          <cell r="EC11" t="e">
            <v>#REF!</v>
          </cell>
          <cell r="ED11">
            <v>48</v>
          </cell>
          <cell r="EE11">
            <v>21</v>
          </cell>
          <cell r="EF11" t="e">
            <v>#REF!</v>
          </cell>
          <cell r="EG11">
            <v>1</v>
          </cell>
          <cell r="EH11">
            <v>3</v>
          </cell>
          <cell r="EI11">
            <v>0</v>
          </cell>
          <cell r="EJ11">
            <v>0</v>
          </cell>
          <cell r="EK11">
            <v>5</v>
          </cell>
          <cell r="EL11">
            <v>2</v>
          </cell>
          <cell r="EM11">
            <v>0</v>
          </cell>
          <cell r="EN11">
            <v>11</v>
          </cell>
          <cell r="EO11">
            <v>76</v>
          </cell>
          <cell r="EP11">
            <v>56</v>
          </cell>
          <cell r="EQ11">
            <v>4</v>
          </cell>
          <cell r="ER11">
            <v>1</v>
          </cell>
          <cell r="ES11">
            <v>44</v>
          </cell>
          <cell r="ET11">
            <v>260</v>
          </cell>
          <cell r="EU11">
            <v>206</v>
          </cell>
          <cell r="EV11">
            <v>0</v>
          </cell>
          <cell r="EW11">
            <v>15</v>
          </cell>
          <cell r="EX11">
            <v>75</v>
          </cell>
          <cell r="EY11">
            <v>12</v>
          </cell>
          <cell r="EZ11" t="e">
            <v>#REF!</v>
          </cell>
          <cell r="FA11">
            <v>151</v>
          </cell>
          <cell r="FB11">
            <v>68</v>
          </cell>
          <cell r="FC11" t="e">
            <v>#REF!</v>
          </cell>
          <cell r="FD11">
            <v>4</v>
          </cell>
          <cell r="FE11">
            <v>12</v>
          </cell>
          <cell r="FF11">
            <v>0</v>
          </cell>
          <cell r="FG11">
            <v>0</v>
          </cell>
          <cell r="FH11">
            <v>14</v>
          </cell>
          <cell r="FI11">
            <v>2</v>
          </cell>
          <cell r="FJ11">
            <v>0</v>
          </cell>
          <cell r="FK11">
            <v>10</v>
          </cell>
          <cell r="FL11">
            <v>71</v>
          </cell>
          <cell r="FM11">
            <v>52</v>
          </cell>
          <cell r="FN11">
            <v>4</v>
          </cell>
          <cell r="FO11">
            <v>1</v>
          </cell>
          <cell r="FP11">
            <v>42</v>
          </cell>
          <cell r="FQ11">
            <v>250</v>
          </cell>
          <cell r="FR11">
            <v>198</v>
          </cell>
          <cell r="FS11">
            <v>0</v>
          </cell>
          <cell r="FT11">
            <v>15</v>
          </cell>
          <cell r="FU11">
            <v>75</v>
          </cell>
          <cell r="FV11">
            <v>12</v>
          </cell>
          <cell r="FW11" t="e">
            <v>#REF!</v>
          </cell>
          <cell r="FX11">
            <v>146</v>
          </cell>
          <cell r="FY11">
            <v>64</v>
          </cell>
          <cell r="FZ11" t="e">
            <v>#REF!</v>
          </cell>
          <cell r="GA11">
            <v>2</v>
          </cell>
          <cell r="GB11">
            <v>6</v>
          </cell>
          <cell r="GC11">
            <v>0</v>
          </cell>
          <cell r="GD11">
            <v>0</v>
          </cell>
          <cell r="GE11">
            <v>13</v>
          </cell>
        </row>
        <row r="12">
          <cell r="D12">
            <v>0</v>
          </cell>
          <cell r="E12">
            <v>0</v>
          </cell>
          <cell r="F12">
            <v>0</v>
          </cell>
          <cell r="G12">
            <v>0</v>
          </cell>
          <cell r="H12">
            <v>0</v>
          </cell>
          <cell r="I12">
            <v>0</v>
          </cell>
          <cell r="J12">
            <v>0</v>
          </cell>
          <cell r="K12">
            <v>3</v>
          </cell>
          <cell r="L12">
            <v>15</v>
          </cell>
          <cell r="M12">
            <v>12</v>
          </cell>
          <cell r="N12">
            <v>0</v>
          </cell>
          <cell r="O12">
            <v>2</v>
          </cell>
          <cell r="P12">
            <v>10</v>
          </cell>
          <cell r="Q12">
            <v>8</v>
          </cell>
          <cell r="R12" t="e">
            <v>#REF!</v>
          </cell>
          <cell r="S12">
            <v>10</v>
          </cell>
          <cell r="T12">
            <v>8</v>
          </cell>
          <cell r="U12" t="e">
            <v>#REF!</v>
          </cell>
          <cell r="V12">
            <v>0</v>
          </cell>
          <cell r="W12">
            <v>0</v>
          </cell>
          <cell r="X12">
            <v>0</v>
          </cell>
          <cell r="Y12">
            <v>0</v>
          </cell>
          <cell r="Z12">
            <v>0</v>
          </cell>
          <cell r="AA12">
            <v>0</v>
          </cell>
          <cell r="AB12">
            <v>0</v>
          </cell>
          <cell r="AC12">
            <v>3</v>
          </cell>
          <cell r="AD12">
            <v>15</v>
          </cell>
          <cell r="AE12">
            <v>12</v>
          </cell>
          <cell r="AF12">
            <v>0</v>
          </cell>
          <cell r="AG12">
            <v>0</v>
          </cell>
          <cell r="AH12">
            <v>4</v>
          </cell>
          <cell r="AI12">
            <v>20</v>
          </cell>
          <cell r="AJ12">
            <v>16</v>
          </cell>
          <cell r="AK12">
            <v>0</v>
          </cell>
          <cell r="AL12">
            <v>2</v>
          </cell>
          <cell r="AM12">
            <v>10</v>
          </cell>
          <cell r="AN12">
            <v>1</v>
          </cell>
          <cell r="AO12" t="e">
            <v>#REF!</v>
          </cell>
          <cell r="AP12">
            <v>25</v>
          </cell>
          <cell r="AQ12">
            <v>13</v>
          </cell>
          <cell r="AR12" t="e">
            <v>#REF!</v>
          </cell>
          <cell r="AS12">
            <v>0</v>
          </cell>
          <cell r="AT12">
            <v>0</v>
          </cell>
          <cell r="AU12">
            <v>1</v>
          </cell>
          <cell r="AV12">
            <v>1.85</v>
          </cell>
          <cell r="AW12">
            <v>3</v>
          </cell>
          <cell r="AX12">
            <v>0</v>
          </cell>
          <cell r="AY12">
            <v>0</v>
          </cell>
          <cell r="AZ12">
            <v>3</v>
          </cell>
          <cell r="BA12">
            <v>20</v>
          </cell>
          <cell r="BB12">
            <v>12</v>
          </cell>
          <cell r="BC12">
            <v>0</v>
          </cell>
          <cell r="BD12">
            <v>0</v>
          </cell>
          <cell r="BE12">
            <v>8</v>
          </cell>
          <cell r="BF12">
            <v>40</v>
          </cell>
          <cell r="BG12">
            <v>32</v>
          </cell>
          <cell r="BH12">
            <v>0</v>
          </cell>
          <cell r="BI12">
            <v>5</v>
          </cell>
          <cell r="BJ12">
            <v>25</v>
          </cell>
          <cell r="BK12">
            <v>11</v>
          </cell>
          <cell r="BL12" t="e">
            <v>#REF!</v>
          </cell>
          <cell r="BM12">
            <v>45</v>
          </cell>
          <cell r="BN12">
            <v>23</v>
          </cell>
          <cell r="BO12" t="e">
            <v>#REF!</v>
          </cell>
          <cell r="BP12">
            <v>0</v>
          </cell>
          <cell r="BQ12">
            <v>0</v>
          </cell>
          <cell r="BR12">
            <v>3</v>
          </cell>
          <cell r="BS12">
            <v>5.5500000000000007</v>
          </cell>
          <cell r="BT12">
            <v>4</v>
          </cell>
          <cell r="BU12">
            <v>0</v>
          </cell>
          <cell r="BV12">
            <v>0</v>
          </cell>
          <cell r="BW12">
            <v>5</v>
          </cell>
          <cell r="BX12">
            <v>25</v>
          </cell>
          <cell r="BY12">
            <v>20</v>
          </cell>
          <cell r="BZ12">
            <v>0</v>
          </cell>
          <cell r="CA12">
            <v>0</v>
          </cell>
          <cell r="CB12">
            <v>9</v>
          </cell>
          <cell r="CC12">
            <v>45</v>
          </cell>
          <cell r="CD12">
            <v>36</v>
          </cell>
          <cell r="CE12">
            <v>0</v>
          </cell>
          <cell r="CF12">
            <v>2</v>
          </cell>
          <cell r="CG12">
            <v>10</v>
          </cell>
          <cell r="CH12">
            <v>8</v>
          </cell>
          <cell r="CI12" t="e">
            <v>#REF!</v>
          </cell>
          <cell r="CJ12">
            <v>35</v>
          </cell>
          <cell r="CK12">
            <v>28</v>
          </cell>
          <cell r="CL12" t="e">
            <v>#REF!</v>
          </cell>
          <cell r="CM12">
            <v>0</v>
          </cell>
          <cell r="CN12">
            <v>0</v>
          </cell>
          <cell r="CO12">
            <v>3</v>
          </cell>
          <cell r="CP12">
            <v>5.5500000000000007</v>
          </cell>
          <cell r="CQ12">
            <v>5</v>
          </cell>
          <cell r="CR12">
            <v>0</v>
          </cell>
          <cell r="CS12">
            <v>0</v>
          </cell>
          <cell r="CT12">
            <v>6</v>
          </cell>
          <cell r="CU12">
            <v>35</v>
          </cell>
          <cell r="CV12">
            <v>24</v>
          </cell>
          <cell r="CW12">
            <v>1</v>
          </cell>
          <cell r="CX12">
            <v>1</v>
          </cell>
          <cell r="CY12">
            <v>13</v>
          </cell>
          <cell r="CZ12">
            <v>81</v>
          </cell>
          <cell r="DA12">
            <v>64</v>
          </cell>
          <cell r="DB12">
            <v>0</v>
          </cell>
          <cell r="DC12">
            <v>4</v>
          </cell>
          <cell r="DD12">
            <v>20</v>
          </cell>
          <cell r="DE12">
            <v>3</v>
          </cell>
          <cell r="DF12" t="e">
            <v>#REF!</v>
          </cell>
          <cell r="DG12">
            <v>55</v>
          </cell>
          <cell r="DH12">
            <v>27</v>
          </cell>
          <cell r="DI12" t="e">
            <v>#REF!</v>
          </cell>
          <cell r="DJ12">
            <v>0</v>
          </cell>
          <cell r="DK12">
            <v>0</v>
          </cell>
          <cell r="DL12">
            <v>0</v>
          </cell>
          <cell r="DM12">
            <v>0</v>
          </cell>
          <cell r="DN12">
            <v>7</v>
          </cell>
          <cell r="DO12">
            <v>0</v>
          </cell>
          <cell r="DP12">
            <v>0</v>
          </cell>
          <cell r="DQ12">
            <v>5</v>
          </cell>
          <cell r="DR12">
            <v>30</v>
          </cell>
          <cell r="DS12">
            <v>20</v>
          </cell>
          <cell r="DT12">
            <v>1</v>
          </cell>
          <cell r="DU12">
            <v>0</v>
          </cell>
          <cell r="DV12">
            <v>11</v>
          </cell>
          <cell r="DW12">
            <v>63</v>
          </cell>
          <cell r="DX12">
            <v>50</v>
          </cell>
          <cell r="DY12">
            <v>0</v>
          </cell>
          <cell r="DZ12">
            <v>7</v>
          </cell>
          <cell r="EA12">
            <v>35</v>
          </cell>
          <cell r="EB12">
            <v>0</v>
          </cell>
          <cell r="EC12" t="e">
            <v>#REF!</v>
          </cell>
          <cell r="ED12">
            <v>65</v>
          </cell>
          <cell r="EE12">
            <v>20</v>
          </cell>
          <cell r="EF12" t="e">
            <v>#REF!</v>
          </cell>
          <cell r="EG12">
            <v>3</v>
          </cell>
          <cell r="EH12">
            <v>9</v>
          </cell>
          <cell r="EI12">
            <v>4</v>
          </cell>
          <cell r="EJ12">
            <v>7.4</v>
          </cell>
          <cell r="EK12">
            <v>6</v>
          </cell>
          <cell r="EL12">
            <v>0</v>
          </cell>
          <cell r="EM12">
            <v>0</v>
          </cell>
          <cell r="EN12">
            <v>22</v>
          </cell>
          <cell r="EO12">
            <v>125</v>
          </cell>
          <cell r="EP12">
            <v>88</v>
          </cell>
          <cell r="EQ12">
            <v>2</v>
          </cell>
          <cell r="ER12">
            <v>1</v>
          </cell>
          <cell r="ES12">
            <v>48</v>
          </cell>
          <cell r="ET12">
            <v>264</v>
          </cell>
          <cell r="EU12">
            <v>210</v>
          </cell>
          <cell r="EV12">
            <v>0</v>
          </cell>
          <cell r="EW12">
            <v>22</v>
          </cell>
          <cell r="EX12">
            <v>110</v>
          </cell>
          <cell r="EY12">
            <v>31</v>
          </cell>
          <cell r="EZ12" t="e">
            <v>#REF!</v>
          </cell>
          <cell r="FA12">
            <v>235</v>
          </cell>
          <cell r="FB12">
            <v>119</v>
          </cell>
          <cell r="FC12" t="e">
            <v>#REF!</v>
          </cell>
          <cell r="FD12">
            <v>3</v>
          </cell>
          <cell r="FE12">
            <v>9</v>
          </cell>
          <cell r="FF12">
            <v>11</v>
          </cell>
          <cell r="FG12">
            <v>20.350000000000001</v>
          </cell>
          <cell r="FH12">
            <v>25</v>
          </cell>
          <cell r="FI12">
            <v>0</v>
          </cell>
          <cell r="FJ12">
            <v>0</v>
          </cell>
          <cell r="FK12">
            <v>22</v>
          </cell>
          <cell r="FL12">
            <v>125</v>
          </cell>
          <cell r="FM12">
            <v>88</v>
          </cell>
          <cell r="FN12">
            <v>2</v>
          </cell>
          <cell r="FO12">
            <v>1</v>
          </cell>
          <cell r="FP12">
            <v>45</v>
          </cell>
          <cell r="FQ12">
            <v>249</v>
          </cell>
          <cell r="FR12">
            <v>198</v>
          </cell>
          <cell r="FS12">
            <v>0</v>
          </cell>
          <cell r="FT12">
            <v>20</v>
          </cell>
          <cell r="FU12">
            <v>100</v>
          </cell>
          <cell r="FV12">
            <v>23</v>
          </cell>
          <cell r="FW12" t="e">
            <v>#REF!</v>
          </cell>
          <cell r="FX12">
            <v>225</v>
          </cell>
          <cell r="FY12">
            <v>111</v>
          </cell>
          <cell r="FZ12" t="e">
            <v>#REF!</v>
          </cell>
          <cell r="GA12">
            <v>3</v>
          </cell>
          <cell r="GB12">
            <v>9</v>
          </cell>
          <cell r="GC12">
            <v>11</v>
          </cell>
          <cell r="GD12">
            <v>20.350000000000001</v>
          </cell>
          <cell r="GE12">
            <v>25</v>
          </cell>
        </row>
        <row r="13">
          <cell r="D13">
            <v>1</v>
          </cell>
          <cell r="E13">
            <v>0</v>
          </cell>
          <cell r="F13">
            <v>1</v>
          </cell>
          <cell r="G13">
            <v>18</v>
          </cell>
          <cell r="H13">
            <v>10</v>
          </cell>
          <cell r="I13">
            <v>0</v>
          </cell>
          <cell r="J13">
            <v>0</v>
          </cell>
          <cell r="K13">
            <v>2</v>
          </cell>
          <cell r="L13">
            <v>10</v>
          </cell>
          <cell r="M13">
            <v>8</v>
          </cell>
          <cell r="N13">
            <v>0</v>
          </cell>
          <cell r="O13">
            <v>1</v>
          </cell>
          <cell r="P13">
            <v>5</v>
          </cell>
          <cell r="Q13">
            <v>2</v>
          </cell>
          <cell r="R13" t="e">
            <v>#REF!</v>
          </cell>
          <cell r="S13">
            <v>23</v>
          </cell>
          <cell r="T13">
            <v>12</v>
          </cell>
          <cell r="U13" t="e">
            <v>#REF!</v>
          </cell>
          <cell r="V13">
            <v>2</v>
          </cell>
          <cell r="W13">
            <v>6</v>
          </cell>
          <cell r="X13">
            <v>0</v>
          </cell>
          <cell r="Y13">
            <v>0</v>
          </cell>
          <cell r="Z13">
            <v>3</v>
          </cell>
          <cell r="AA13">
            <v>0</v>
          </cell>
          <cell r="AB13">
            <v>1</v>
          </cell>
          <cell r="AC13">
            <v>3</v>
          </cell>
          <cell r="AD13">
            <v>33</v>
          </cell>
          <cell r="AE13">
            <v>18</v>
          </cell>
          <cell r="AF13">
            <v>1</v>
          </cell>
          <cell r="AG13">
            <v>0</v>
          </cell>
          <cell r="AH13">
            <v>4</v>
          </cell>
          <cell r="AI13">
            <v>28</v>
          </cell>
          <cell r="AJ13">
            <v>22</v>
          </cell>
          <cell r="AK13">
            <v>0</v>
          </cell>
          <cell r="AL13">
            <v>8</v>
          </cell>
          <cell r="AM13">
            <v>40</v>
          </cell>
          <cell r="AN13">
            <v>1</v>
          </cell>
          <cell r="AO13" t="e">
            <v>#REF!</v>
          </cell>
          <cell r="AP13">
            <v>73</v>
          </cell>
          <cell r="AQ13">
            <v>19</v>
          </cell>
          <cell r="AR13" t="e">
            <v>#REF!</v>
          </cell>
          <cell r="AS13">
            <v>0</v>
          </cell>
          <cell r="AT13">
            <v>0</v>
          </cell>
          <cell r="AU13">
            <v>0</v>
          </cell>
          <cell r="AV13">
            <v>0</v>
          </cell>
          <cell r="AW13">
            <v>6</v>
          </cell>
          <cell r="AX13">
            <v>0</v>
          </cell>
          <cell r="AY13">
            <v>0</v>
          </cell>
          <cell r="AZ13">
            <v>11</v>
          </cell>
          <cell r="BA13">
            <v>75</v>
          </cell>
          <cell r="BB13">
            <v>44</v>
          </cell>
          <cell r="BC13">
            <v>1</v>
          </cell>
          <cell r="BD13">
            <v>0</v>
          </cell>
          <cell r="BE13">
            <v>8</v>
          </cell>
          <cell r="BF13">
            <v>48</v>
          </cell>
          <cell r="BG13">
            <v>38</v>
          </cell>
          <cell r="BH13">
            <v>0</v>
          </cell>
          <cell r="BI13">
            <v>9</v>
          </cell>
          <cell r="BJ13">
            <v>45</v>
          </cell>
          <cell r="BK13">
            <v>2</v>
          </cell>
          <cell r="BL13" t="e">
            <v>#REF!</v>
          </cell>
          <cell r="BM13">
            <v>120</v>
          </cell>
          <cell r="BN13">
            <v>46</v>
          </cell>
          <cell r="BO13" t="e">
            <v>#REF!</v>
          </cell>
          <cell r="BP13">
            <v>2</v>
          </cell>
          <cell r="BQ13">
            <v>6</v>
          </cell>
          <cell r="BR13">
            <v>0</v>
          </cell>
          <cell r="BS13">
            <v>0</v>
          </cell>
          <cell r="BT13">
            <v>15</v>
          </cell>
          <cell r="BU13">
            <v>1</v>
          </cell>
          <cell r="BV13">
            <v>0</v>
          </cell>
          <cell r="BW13">
            <v>6</v>
          </cell>
          <cell r="BX13">
            <v>43</v>
          </cell>
          <cell r="BY13">
            <v>30</v>
          </cell>
          <cell r="BZ13">
            <v>1</v>
          </cell>
          <cell r="CA13">
            <v>1</v>
          </cell>
          <cell r="CB13">
            <v>9</v>
          </cell>
          <cell r="CC13">
            <v>61</v>
          </cell>
          <cell r="CD13">
            <v>48</v>
          </cell>
          <cell r="CE13">
            <v>0</v>
          </cell>
          <cell r="CF13">
            <v>4</v>
          </cell>
          <cell r="CG13">
            <v>20</v>
          </cell>
          <cell r="CH13">
            <v>9</v>
          </cell>
          <cell r="CI13" t="e">
            <v>#REF!</v>
          </cell>
          <cell r="CJ13">
            <v>63</v>
          </cell>
          <cell r="CK13">
            <v>39</v>
          </cell>
          <cell r="CL13" t="e">
            <v>#REF!</v>
          </cell>
          <cell r="CM13">
            <v>0</v>
          </cell>
          <cell r="CN13">
            <v>0</v>
          </cell>
          <cell r="CO13">
            <v>1</v>
          </cell>
          <cell r="CP13">
            <v>1.85</v>
          </cell>
          <cell r="CQ13">
            <v>8</v>
          </cell>
          <cell r="CR13">
            <v>0</v>
          </cell>
          <cell r="CS13">
            <v>1</v>
          </cell>
          <cell r="CT13">
            <v>7</v>
          </cell>
          <cell r="CU13">
            <v>48</v>
          </cell>
          <cell r="CV13">
            <v>34</v>
          </cell>
          <cell r="CW13">
            <v>2</v>
          </cell>
          <cell r="CX13">
            <v>2</v>
          </cell>
          <cell r="CY13">
            <v>15</v>
          </cell>
          <cell r="CZ13">
            <v>107</v>
          </cell>
          <cell r="DA13">
            <v>84</v>
          </cell>
          <cell r="DB13">
            <v>0</v>
          </cell>
          <cell r="DC13">
            <v>8</v>
          </cell>
          <cell r="DD13">
            <v>40</v>
          </cell>
          <cell r="DE13">
            <v>3</v>
          </cell>
          <cell r="DF13" t="e">
            <v>#REF!</v>
          </cell>
          <cell r="DG13">
            <v>88</v>
          </cell>
          <cell r="DH13">
            <v>37</v>
          </cell>
          <cell r="DI13" t="e">
            <v>#REF!</v>
          </cell>
          <cell r="DJ13">
            <v>2</v>
          </cell>
          <cell r="DK13">
            <v>6</v>
          </cell>
          <cell r="DL13">
            <v>2</v>
          </cell>
          <cell r="DM13">
            <v>3.7</v>
          </cell>
          <cell r="DN13">
            <v>9</v>
          </cell>
          <cell r="DO13">
            <v>0</v>
          </cell>
          <cell r="DP13">
            <v>1</v>
          </cell>
          <cell r="DQ13">
            <v>12</v>
          </cell>
          <cell r="DR13">
            <v>88</v>
          </cell>
          <cell r="DS13">
            <v>54</v>
          </cell>
          <cell r="DT13">
            <v>1</v>
          </cell>
          <cell r="DU13">
            <v>2</v>
          </cell>
          <cell r="DV13">
            <v>9</v>
          </cell>
          <cell r="DW13">
            <v>69</v>
          </cell>
          <cell r="DX13">
            <v>54</v>
          </cell>
          <cell r="DY13">
            <v>2</v>
          </cell>
          <cell r="DZ13">
            <v>5</v>
          </cell>
          <cell r="EA13">
            <v>41</v>
          </cell>
          <cell r="EB13">
            <v>1</v>
          </cell>
          <cell r="EC13" t="e">
            <v>#REF!</v>
          </cell>
          <cell r="ED13">
            <v>129</v>
          </cell>
          <cell r="EE13">
            <v>55</v>
          </cell>
          <cell r="EF13" t="e">
            <v>#REF!</v>
          </cell>
          <cell r="EG13">
            <v>0</v>
          </cell>
          <cell r="EH13">
            <v>0</v>
          </cell>
          <cell r="EI13">
            <v>0</v>
          </cell>
          <cell r="EJ13">
            <v>0</v>
          </cell>
          <cell r="EK13">
            <v>17</v>
          </cell>
          <cell r="EL13">
            <v>2</v>
          </cell>
          <cell r="EM13">
            <v>3</v>
          </cell>
          <cell r="EN13">
            <v>40</v>
          </cell>
          <cell r="EO13">
            <v>305</v>
          </cell>
          <cell r="EP13">
            <v>190</v>
          </cell>
          <cell r="EQ13">
            <v>6</v>
          </cell>
          <cell r="ER13">
            <v>5</v>
          </cell>
          <cell r="ES13">
            <v>47</v>
          </cell>
          <cell r="ET13">
            <v>323</v>
          </cell>
          <cell r="EU13">
            <v>254</v>
          </cell>
          <cell r="EV13">
            <v>2</v>
          </cell>
          <cell r="EW13">
            <v>35</v>
          </cell>
          <cell r="EX13">
            <v>191</v>
          </cell>
          <cell r="EY13">
            <v>18</v>
          </cell>
          <cell r="EZ13" t="e">
            <v>#REF!</v>
          </cell>
          <cell r="FA13">
            <v>496</v>
          </cell>
          <cell r="FB13">
            <v>208</v>
          </cell>
          <cell r="FC13" t="e">
            <v>#REF!</v>
          </cell>
          <cell r="FD13">
            <v>6</v>
          </cell>
          <cell r="FE13">
            <v>18</v>
          </cell>
          <cell r="FF13">
            <v>3</v>
          </cell>
          <cell r="FG13">
            <v>5.5500000000000007</v>
          </cell>
          <cell r="FH13">
            <v>58</v>
          </cell>
          <cell r="FI13">
            <v>1</v>
          </cell>
          <cell r="FJ13">
            <v>3</v>
          </cell>
          <cell r="FK13">
            <v>39</v>
          </cell>
          <cell r="FL13">
            <v>287</v>
          </cell>
          <cell r="FM13">
            <v>180</v>
          </cell>
          <cell r="FN13">
            <v>6</v>
          </cell>
          <cell r="FO13">
            <v>5</v>
          </cell>
          <cell r="FP13">
            <v>45</v>
          </cell>
          <cell r="FQ13">
            <v>313</v>
          </cell>
          <cell r="FR13">
            <v>246</v>
          </cell>
          <cell r="FS13">
            <v>2</v>
          </cell>
          <cell r="FT13">
            <v>34</v>
          </cell>
          <cell r="FU13">
            <v>186</v>
          </cell>
          <cell r="FV13">
            <v>16</v>
          </cell>
          <cell r="FW13" t="e">
            <v>#REF!</v>
          </cell>
          <cell r="FX13">
            <v>473</v>
          </cell>
          <cell r="FY13">
            <v>196</v>
          </cell>
          <cell r="FZ13" t="e">
            <v>#REF!</v>
          </cell>
          <cell r="GA13">
            <v>4</v>
          </cell>
          <cell r="GB13">
            <v>12</v>
          </cell>
          <cell r="GC13">
            <v>3</v>
          </cell>
          <cell r="GD13">
            <v>5.5500000000000007</v>
          </cell>
          <cell r="GE13">
            <v>55</v>
          </cell>
        </row>
        <row r="14">
          <cell r="D14">
            <v>0</v>
          </cell>
          <cell r="E14">
            <v>0</v>
          </cell>
          <cell r="F14">
            <v>0</v>
          </cell>
          <cell r="G14">
            <v>0</v>
          </cell>
          <cell r="H14">
            <v>0</v>
          </cell>
          <cell r="I14">
            <v>0</v>
          </cell>
          <cell r="J14">
            <v>0</v>
          </cell>
          <cell r="K14">
            <v>1</v>
          </cell>
          <cell r="L14">
            <v>5</v>
          </cell>
          <cell r="M14">
            <v>4</v>
          </cell>
          <cell r="N14">
            <v>0</v>
          </cell>
          <cell r="O14">
            <v>0</v>
          </cell>
          <cell r="P14">
            <v>0</v>
          </cell>
          <cell r="Q14">
            <v>0</v>
          </cell>
          <cell r="R14" t="e">
            <v>#REF!</v>
          </cell>
          <cell r="S14">
            <v>0</v>
          </cell>
          <cell r="T14">
            <v>0</v>
          </cell>
          <cell r="U14" t="e">
            <v>#REF!</v>
          </cell>
          <cell r="V14">
            <v>0</v>
          </cell>
          <cell r="W14">
            <v>0</v>
          </cell>
          <cell r="X14">
            <v>0</v>
          </cell>
          <cell r="Y14">
            <v>0</v>
          </cell>
          <cell r="Z14">
            <v>0</v>
          </cell>
          <cell r="AA14">
            <v>0</v>
          </cell>
          <cell r="AB14">
            <v>0</v>
          </cell>
          <cell r="AC14">
            <v>1</v>
          </cell>
          <cell r="AD14">
            <v>10</v>
          </cell>
          <cell r="AE14">
            <v>4</v>
          </cell>
          <cell r="AF14">
            <v>0</v>
          </cell>
          <cell r="AG14">
            <v>0</v>
          </cell>
          <cell r="AH14">
            <v>1</v>
          </cell>
          <cell r="AI14">
            <v>5</v>
          </cell>
          <cell r="AJ14">
            <v>4</v>
          </cell>
          <cell r="AK14">
            <v>0</v>
          </cell>
          <cell r="AL14">
            <v>2</v>
          </cell>
          <cell r="AM14">
            <v>10</v>
          </cell>
          <cell r="AN14">
            <v>0</v>
          </cell>
          <cell r="AO14" t="e">
            <v>#REF!</v>
          </cell>
          <cell r="AP14">
            <v>20</v>
          </cell>
          <cell r="AQ14">
            <v>4</v>
          </cell>
          <cell r="AR14" t="e">
            <v>#REF!</v>
          </cell>
          <cell r="AS14">
            <v>0</v>
          </cell>
          <cell r="AT14">
            <v>0</v>
          </cell>
          <cell r="AU14">
            <v>0</v>
          </cell>
          <cell r="AV14">
            <v>0</v>
          </cell>
          <cell r="AW14">
            <v>2</v>
          </cell>
          <cell r="AX14">
            <v>0</v>
          </cell>
          <cell r="AY14">
            <v>0</v>
          </cell>
          <cell r="AZ14">
            <v>1</v>
          </cell>
          <cell r="BA14">
            <v>5</v>
          </cell>
          <cell r="BB14">
            <v>4</v>
          </cell>
          <cell r="BC14">
            <v>0</v>
          </cell>
          <cell r="BD14">
            <v>0</v>
          </cell>
          <cell r="BE14">
            <v>6</v>
          </cell>
          <cell r="BF14">
            <v>30</v>
          </cell>
          <cell r="BG14">
            <v>24</v>
          </cell>
          <cell r="BH14">
            <v>0</v>
          </cell>
          <cell r="BI14">
            <v>4</v>
          </cell>
          <cell r="BJ14">
            <v>20</v>
          </cell>
          <cell r="BK14">
            <v>2</v>
          </cell>
          <cell r="BL14" t="e">
            <v>#REF!</v>
          </cell>
          <cell r="BM14">
            <v>25</v>
          </cell>
          <cell r="BN14">
            <v>6</v>
          </cell>
          <cell r="BO14" t="e">
            <v>#REF!</v>
          </cell>
          <cell r="BP14">
            <v>0</v>
          </cell>
          <cell r="BQ14">
            <v>0</v>
          </cell>
          <cell r="BR14">
            <v>0</v>
          </cell>
          <cell r="BS14">
            <v>0</v>
          </cell>
          <cell r="BT14">
            <v>1</v>
          </cell>
          <cell r="BU14">
            <v>1</v>
          </cell>
          <cell r="BV14">
            <v>0</v>
          </cell>
          <cell r="BW14">
            <v>4</v>
          </cell>
          <cell r="BX14">
            <v>28</v>
          </cell>
          <cell r="BY14">
            <v>22</v>
          </cell>
          <cell r="BZ14">
            <v>0</v>
          </cell>
          <cell r="CA14">
            <v>0</v>
          </cell>
          <cell r="CB14">
            <v>9</v>
          </cell>
          <cell r="CC14">
            <v>45</v>
          </cell>
          <cell r="CD14">
            <v>36</v>
          </cell>
          <cell r="CE14">
            <v>0</v>
          </cell>
          <cell r="CF14">
            <v>2</v>
          </cell>
          <cell r="CG14">
            <v>10</v>
          </cell>
          <cell r="CH14">
            <v>3</v>
          </cell>
          <cell r="CI14" t="e">
            <v>#REF!</v>
          </cell>
          <cell r="CJ14">
            <v>38</v>
          </cell>
          <cell r="CK14">
            <v>25</v>
          </cell>
          <cell r="CL14" t="e">
            <v>#REF!</v>
          </cell>
          <cell r="CM14">
            <v>0</v>
          </cell>
          <cell r="CN14">
            <v>0</v>
          </cell>
          <cell r="CO14">
            <v>1</v>
          </cell>
          <cell r="CP14">
            <v>1.85</v>
          </cell>
          <cell r="CQ14">
            <v>5</v>
          </cell>
          <cell r="CR14">
            <v>0</v>
          </cell>
          <cell r="CS14">
            <v>0</v>
          </cell>
          <cell r="CT14">
            <v>3</v>
          </cell>
          <cell r="CU14">
            <v>25</v>
          </cell>
          <cell r="CV14">
            <v>12</v>
          </cell>
          <cell r="CW14">
            <v>1</v>
          </cell>
          <cell r="CX14">
            <v>2</v>
          </cell>
          <cell r="CY14">
            <v>19</v>
          </cell>
          <cell r="CZ14">
            <v>119</v>
          </cell>
          <cell r="DA14">
            <v>94</v>
          </cell>
          <cell r="DB14">
            <v>0</v>
          </cell>
          <cell r="DC14">
            <v>3</v>
          </cell>
          <cell r="DD14">
            <v>15</v>
          </cell>
          <cell r="DE14">
            <v>3</v>
          </cell>
          <cell r="DF14" t="e">
            <v>#REF!</v>
          </cell>
          <cell r="DG14">
            <v>40</v>
          </cell>
          <cell r="DH14">
            <v>15</v>
          </cell>
          <cell r="DI14" t="e">
            <v>#REF!</v>
          </cell>
          <cell r="DJ14">
            <v>2</v>
          </cell>
          <cell r="DK14">
            <v>6</v>
          </cell>
          <cell r="DL14">
            <v>0</v>
          </cell>
          <cell r="DM14">
            <v>0</v>
          </cell>
          <cell r="DN14">
            <v>5</v>
          </cell>
          <cell r="DO14">
            <v>0</v>
          </cell>
          <cell r="DP14">
            <v>0</v>
          </cell>
          <cell r="DQ14">
            <v>10</v>
          </cell>
          <cell r="DR14">
            <v>50</v>
          </cell>
          <cell r="DS14">
            <v>40</v>
          </cell>
          <cell r="DT14">
            <v>1</v>
          </cell>
          <cell r="DU14">
            <v>1</v>
          </cell>
          <cell r="DV14">
            <v>11</v>
          </cell>
          <cell r="DW14">
            <v>71</v>
          </cell>
          <cell r="DX14">
            <v>56</v>
          </cell>
          <cell r="DY14">
            <v>1</v>
          </cell>
          <cell r="DZ14">
            <v>7</v>
          </cell>
          <cell r="EA14">
            <v>43</v>
          </cell>
          <cell r="EB14">
            <v>0</v>
          </cell>
          <cell r="EC14" t="e">
            <v>#REF!</v>
          </cell>
          <cell r="ED14">
            <v>93</v>
          </cell>
          <cell r="EE14">
            <v>40</v>
          </cell>
          <cell r="EF14" t="e">
            <v>#REF!</v>
          </cell>
          <cell r="EG14">
            <v>1</v>
          </cell>
          <cell r="EH14">
            <v>3</v>
          </cell>
          <cell r="EI14">
            <v>0</v>
          </cell>
          <cell r="EJ14">
            <v>0</v>
          </cell>
          <cell r="EK14">
            <v>10</v>
          </cell>
          <cell r="EL14">
            <v>1</v>
          </cell>
          <cell r="EM14">
            <v>0</v>
          </cell>
          <cell r="EN14">
            <v>19</v>
          </cell>
          <cell r="EO14">
            <v>118</v>
          </cell>
          <cell r="EP14">
            <v>82</v>
          </cell>
          <cell r="EQ14">
            <v>2</v>
          </cell>
          <cell r="ER14">
            <v>3</v>
          </cell>
          <cell r="ES14">
            <v>47</v>
          </cell>
          <cell r="ET14">
            <v>275</v>
          </cell>
          <cell r="EU14">
            <v>218</v>
          </cell>
          <cell r="EV14">
            <v>1</v>
          </cell>
          <cell r="EW14">
            <v>18</v>
          </cell>
          <cell r="EX14">
            <v>98</v>
          </cell>
          <cell r="EY14">
            <v>8</v>
          </cell>
          <cell r="EZ14" t="e">
            <v>#REF!</v>
          </cell>
          <cell r="FA14">
            <v>216</v>
          </cell>
          <cell r="FB14">
            <v>90</v>
          </cell>
          <cell r="FC14" t="e">
            <v>#REF!</v>
          </cell>
          <cell r="FD14">
            <v>3</v>
          </cell>
          <cell r="FE14">
            <v>9</v>
          </cell>
          <cell r="FF14">
            <v>1</v>
          </cell>
          <cell r="FG14">
            <v>1.85</v>
          </cell>
          <cell r="FH14">
            <v>23</v>
          </cell>
          <cell r="FI14">
            <v>1</v>
          </cell>
          <cell r="FJ14">
            <v>0</v>
          </cell>
          <cell r="FK14">
            <v>19</v>
          </cell>
          <cell r="FL14">
            <v>118</v>
          </cell>
          <cell r="FM14">
            <v>82</v>
          </cell>
          <cell r="FN14">
            <v>2</v>
          </cell>
          <cell r="FO14">
            <v>3</v>
          </cell>
          <cell r="FP14">
            <v>46</v>
          </cell>
          <cell r="FQ14">
            <v>270</v>
          </cell>
          <cell r="FR14">
            <v>214</v>
          </cell>
          <cell r="FS14">
            <v>1</v>
          </cell>
          <cell r="FT14">
            <v>18</v>
          </cell>
          <cell r="FU14">
            <v>98</v>
          </cell>
          <cell r="FV14">
            <v>8</v>
          </cell>
          <cell r="FW14" t="e">
            <v>#REF!</v>
          </cell>
          <cell r="FX14">
            <v>216</v>
          </cell>
          <cell r="FY14">
            <v>90</v>
          </cell>
          <cell r="FZ14" t="e">
            <v>#REF!</v>
          </cell>
          <cell r="GA14">
            <v>3</v>
          </cell>
          <cell r="GB14">
            <v>9</v>
          </cell>
          <cell r="GC14">
            <v>1</v>
          </cell>
          <cell r="GD14">
            <v>1.85</v>
          </cell>
          <cell r="GE14">
            <v>23</v>
          </cell>
        </row>
        <row r="15">
          <cell r="D15">
            <v>0</v>
          </cell>
          <cell r="E15">
            <v>0</v>
          </cell>
          <cell r="F15">
            <v>0</v>
          </cell>
          <cell r="G15">
            <v>0</v>
          </cell>
          <cell r="H15">
            <v>0</v>
          </cell>
          <cell r="I15">
            <v>0</v>
          </cell>
          <cell r="J15">
            <v>0</v>
          </cell>
          <cell r="K15">
            <v>1</v>
          </cell>
          <cell r="L15">
            <v>5</v>
          </cell>
          <cell r="M15">
            <v>4</v>
          </cell>
          <cell r="N15">
            <v>0</v>
          </cell>
          <cell r="O15">
            <v>0</v>
          </cell>
          <cell r="P15">
            <v>0</v>
          </cell>
          <cell r="Q15">
            <v>0</v>
          </cell>
          <cell r="R15" t="e">
            <v>#REF!</v>
          </cell>
          <cell r="S15">
            <v>0</v>
          </cell>
          <cell r="T15">
            <v>0</v>
          </cell>
          <cell r="U15" t="e">
            <v>#REF!</v>
          </cell>
          <cell r="V15">
            <v>0</v>
          </cell>
          <cell r="W15">
            <v>0</v>
          </cell>
          <cell r="X15">
            <v>0</v>
          </cell>
          <cell r="Y15">
            <v>0</v>
          </cell>
          <cell r="Z15">
            <v>0</v>
          </cell>
          <cell r="AA15">
            <v>1</v>
          </cell>
          <cell r="AB15">
            <v>0</v>
          </cell>
          <cell r="AC15">
            <v>0</v>
          </cell>
          <cell r="AD15">
            <v>8</v>
          </cell>
          <cell r="AE15">
            <v>6</v>
          </cell>
          <cell r="AF15">
            <v>0</v>
          </cell>
          <cell r="AG15">
            <v>0</v>
          </cell>
          <cell r="AH15">
            <v>0</v>
          </cell>
          <cell r="AI15">
            <v>0</v>
          </cell>
          <cell r="AJ15">
            <v>0</v>
          </cell>
          <cell r="AK15">
            <v>0</v>
          </cell>
          <cell r="AL15">
            <v>1</v>
          </cell>
          <cell r="AM15">
            <v>5</v>
          </cell>
          <cell r="AN15">
            <v>0</v>
          </cell>
          <cell r="AO15" t="e">
            <v>#REF!</v>
          </cell>
          <cell r="AP15">
            <v>13</v>
          </cell>
          <cell r="AQ15">
            <v>6</v>
          </cell>
          <cell r="AR15" t="e">
            <v>#REF!</v>
          </cell>
          <cell r="AS15">
            <v>0</v>
          </cell>
          <cell r="AT15">
            <v>0</v>
          </cell>
          <cell r="AU15">
            <v>0</v>
          </cell>
          <cell r="AV15">
            <v>0</v>
          </cell>
          <cell r="AW15">
            <v>1</v>
          </cell>
          <cell r="AX15">
            <v>0</v>
          </cell>
          <cell r="AY15">
            <v>0</v>
          </cell>
          <cell r="AZ15">
            <v>1</v>
          </cell>
          <cell r="BA15">
            <v>5</v>
          </cell>
          <cell r="BB15">
            <v>4</v>
          </cell>
          <cell r="BC15">
            <v>0</v>
          </cell>
          <cell r="BD15">
            <v>1</v>
          </cell>
          <cell r="BE15">
            <v>3</v>
          </cell>
          <cell r="BF15">
            <v>23</v>
          </cell>
          <cell r="BG15">
            <v>18</v>
          </cell>
          <cell r="BH15">
            <v>0</v>
          </cell>
          <cell r="BI15">
            <v>1</v>
          </cell>
          <cell r="BJ15">
            <v>5</v>
          </cell>
          <cell r="BK15">
            <v>5</v>
          </cell>
          <cell r="BL15" t="e">
            <v>#REF!</v>
          </cell>
          <cell r="BM15">
            <v>10</v>
          </cell>
          <cell r="BN15">
            <v>9</v>
          </cell>
          <cell r="BO15" t="e">
            <v>#REF!</v>
          </cell>
          <cell r="BP15">
            <v>0</v>
          </cell>
          <cell r="BQ15">
            <v>0</v>
          </cell>
          <cell r="BR15">
            <v>0</v>
          </cell>
          <cell r="BS15">
            <v>0</v>
          </cell>
          <cell r="BT15">
            <v>1</v>
          </cell>
          <cell r="BU15">
            <v>0</v>
          </cell>
          <cell r="BV15">
            <v>0</v>
          </cell>
          <cell r="BW15">
            <v>0</v>
          </cell>
          <cell r="BX15">
            <v>0</v>
          </cell>
          <cell r="BY15">
            <v>0</v>
          </cell>
          <cell r="BZ15">
            <v>1</v>
          </cell>
          <cell r="CA15">
            <v>0</v>
          </cell>
          <cell r="CB15">
            <v>6</v>
          </cell>
          <cell r="CC15">
            <v>38</v>
          </cell>
          <cell r="CD15">
            <v>30</v>
          </cell>
          <cell r="CE15">
            <v>0</v>
          </cell>
          <cell r="CF15">
            <v>0</v>
          </cell>
          <cell r="CG15">
            <v>0</v>
          </cell>
          <cell r="CH15">
            <v>3</v>
          </cell>
          <cell r="CI15" t="e">
            <v>#REF!</v>
          </cell>
          <cell r="CJ15">
            <v>0</v>
          </cell>
          <cell r="CK15">
            <v>3</v>
          </cell>
          <cell r="CL15" t="e">
            <v>#REF!</v>
          </cell>
          <cell r="CM15">
            <v>2</v>
          </cell>
          <cell r="CN15">
            <v>6</v>
          </cell>
          <cell r="CO15">
            <v>0</v>
          </cell>
          <cell r="CP15">
            <v>0</v>
          </cell>
          <cell r="CQ15">
            <v>0</v>
          </cell>
          <cell r="CR15">
            <v>0</v>
          </cell>
          <cell r="CS15">
            <v>0</v>
          </cell>
          <cell r="CT15">
            <v>0</v>
          </cell>
          <cell r="CU15">
            <v>0</v>
          </cell>
          <cell r="CV15">
            <v>0</v>
          </cell>
          <cell r="CW15">
            <v>4</v>
          </cell>
          <cell r="CX15">
            <v>1</v>
          </cell>
          <cell r="CY15">
            <v>11</v>
          </cell>
          <cell r="CZ15">
            <v>95</v>
          </cell>
          <cell r="DA15">
            <v>74</v>
          </cell>
          <cell r="DB15">
            <v>0</v>
          </cell>
          <cell r="DC15">
            <v>0</v>
          </cell>
          <cell r="DD15">
            <v>0</v>
          </cell>
          <cell r="DE15">
            <v>2</v>
          </cell>
          <cell r="DF15" t="e">
            <v>#REF!</v>
          </cell>
          <cell r="DG15">
            <v>0</v>
          </cell>
          <cell r="DH15">
            <v>2</v>
          </cell>
          <cell r="DI15" t="e">
            <v>#REF!</v>
          </cell>
          <cell r="DJ15">
            <v>2</v>
          </cell>
          <cell r="DK15">
            <v>6</v>
          </cell>
          <cell r="DL15">
            <v>0</v>
          </cell>
          <cell r="DM15">
            <v>0</v>
          </cell>
          <cell r="DN15">
            <v>0</v>
          </cell>
          <cell r="DO15">
            <v>0</v>
          </cell>
          <cell r="DP15">
            <v>0</v>
          </cell>
          <cell r="DQ15">
            <v>4</v>
          </cell>
          <cell r="DR15">
            <v>20</v>
          </cell>
          <cell r="DS15">
            <v>16</v>
          </cell>
          <cell r="DT15">
            <v>1</v>
          </cell>
          <cell r="DU15">
            <v>1</v>
          </cell>
          <cell r="DV15">
            <v>4</v>
          </cell>
          <cell r="DW15">
            <v>36</v>
          </cell>
          <cell r="DX15">
            <v>28</v>
          </cell>
          <cell r="DY15">
            <v>0</v>
          </cell>
          <cell r="DZ15">
            <v>2</v>
          </cell>
          <cell r="EA15">
            <v>10</v>
          </cell>
          <cell r="EB15">
            <v>1</v>
          </cell>
          <cell r="EC15" t="e">
            <v>#REF!</v>
          </cell>
          <cell r="ED15">
            <v>30</v>
          </cell>
          <cell r="EE15">
            <v>17</v>
          </cell>
          <cell r="EF15" t="e">
            <v>#REF!</v>
          </cell>
          <cell r="EG15">
            <v>1</v>
          </cell>
          <cell r="EH15">
            <v>3</v>
          </cell>
          <cell r="EI15">
            <v>0</v>
          </cell>
          <cell r="EJ15">
            <v>0</v>
          </cell>
          <cell r="EK15">
            <v>4</v>
          </cell>
          <cell r="EL15">
            <v>1</v>
          </cell>
          <cell r="EM15">
            <v>0</v>
          </cell>
          <cell r="EN15">
            <v>5</v>
          </cell>
          <cell r="EO15">
            <v>33</v>
          </cell>
          <cell r="EP15">
            <v>26</v>
          </cell>
          <cell r="EQ15">
            <v>6</v>
          </cell>
          <cell r="ER15">
            <v>3</v>
          </cell>
          <cell r="ES15">
            <v>25</v>
          </cell>
          <cell r="ET15">
            <v>197</v>
          </cell>
          <cell r="EU15">
            <v>154</v>
          </cell>
          <cell r="EV15">
            <v>0</v>
          </cell>
          <cell r="EW15">
            <v>4</v>
          </cell>
          <cell r="EX15">
            <v>20</v>
          </cell>
          <cell r="EY15">
            <v>11</v>
          </cell>
          <cell r="EZ15" t="e">
            <v>#REF!</v>
          </cell>
          <cell r="FA15">
            <v>53</v>
          </cell>
          <cell r="FB15">
            <v>37</v>
          </cell>
          <cell r="FC15" t="e">
            <v>#REF!</v>
          </cell>
          <cell r="FD15">
            <v>5</v>
          </cell>
          <cell r="FE15">
            <v>15</v>
          </cell>
          <cell r="FF15">
            <v>0</v>
          </cell>
          <cell r="FG15">
            <v>0</v>
          </cell>
          <cell r="FH15">
            <v>6</v>
          </cell>
          <cell r="FI15">
            <v>1</v>
          </cell>
          <cell r="FJ15">
            <v>0</v>
          </cell>
          <cell r="FK15">
            <v>5</v>
          </cell>
          <cell r="FL15">
            <v>33</v>
          </cell>
          <cell r="FM15">
            <v>26</v>
          </cell>
          <cell r="FN15">
            <v>6</v>
          </cell>
          <cell r="FO15">
            <v>3</v>
          </cell>
          <cell r="FP15">
            <v>24</v>
          </cell>
          <cell r="FQ15">
            <v>192</v>
          </cell>
          <cell r="FR15">
            <v>150</v>
          </cell>
          <cell r="FS15">
            <v>0</v>
          </cell>
          <cell r="FT15">
            <v>4</v>
          </cell>
          <cell r="FU15">
            <v>20</v>
          </cell>
          <cell r="FV15">
            <v>11</v>
          </cell>
          <cell r="FW15" t="e">
            <v>#REF!</v>
          </cell>
          <cell r="FX15">
            <v>53</v>
          </cell>
          <cell r="FY15">
            <v>37</v>
          </cell>
          <cell r="FZ15" t="e">
            <v>#REF!</v>
          </cell>
          <cell r="GA15">
            <v>5</v>
          </cell>
          <cell r="GB15">
            <v>15</v>
          </cell>
          <cell r="GC15">
            <v>0</v>
          </cell>
          <cell r="GD15">
            <v>0</v>
          </cell>
          <cell r="GE15">
            <v>6</v>
          </cell>
        </row>
        <row r="16">
          <cell r="D16">
            <v>0</v>
          </cell>
          <cell r="E16">
            <v>0</v>
          </cell>
          <cell r="F16">
            <v>0</v>
          </cell>
          <cell r="G16">
            <v>0</v>
          </cell>
          <cell r="H16">
            <v>0</v>
          </cell>
          <cell r="I16">
            <v>0</v>
          </cell>
          <cell r="J16">
            <v>0</v>
          </cell>
          <cell r="K16">
            <v>3</v>
          </cell>
          <cell r="L16">
            <v>15</v>
          </cell>
          <cell r="M16">
            <v>12</v>
          </cell>
          <cell r="N16">
            <v>0</v>
          </cell>
          <cell r="O16">
            <v>1</v>
          </cell>
          <cell r="P16">
            <v>5</v>
          </cell>
          <cell r="Q16">
            <v>3</v>
          </cell>
          <cell r="R16" t="e">
            <v>#REF!</v>
          </cell>
          <cell r="S16">
            <v>5</v>
          </cell>
          <cell r="T16">
            <v>3</v>
          </cell>
          <cell r="U16" t="e">
            <v>#REF!</v>
          </cell>
          <cell r="V16">
            <v>6</v>
          </cell>
          <cell r="W16">
            <v>18</v>
          </cell>
          <cell r="X16">
            <v>0</v>
          </cell>
          <cell r="Y16">
            <v>0</v>
          </cell>
          <cell r="Z16">
            <v>0</v>
          </cell>
          <cell r="AA16">
            <v>0</v>
          </cell>
          <cell r="AB16">
            <v>0</v>
          </cell>
          <cell r="AC16">
            <v>0</v>
          </cell>
          <cell r="AD16">
            <v>0</v>
          </cell>
          <cell r="AE16">
            <v>0</v>
          </cell>
          <cell r="AF16">
            <v>1</v>
          </cell>
          <cell r="AG16">
            <v>1</v>
          </cell>
          <cell r="AH16">
            <v>5</v>
          </cell>
          <cell r="AI16">
            <v>41</v>
          </cell>
          <cell r="AJ16">
            <v>32</v>
          </cell>
          <cell r="AK16">
            <v>0</v>
          </cell>
          <cell r="AL16">
            <v>3</v>
          </cell>
          <cell r="AM16">
            <v>15</v>
          </cell>
          <cell r="AN16">
            <v>7</v>
          </cell>
          <cell r="AO16" t="e">
            <v>#REF!</v>
          </cell>
          <cell r="AP16">
            <v>15</v>
          </cell>
          <cell r="AQ16">
            <v>7</v>
          </cell>
          <cell r="AR16" t="e">
            <v>#REF!</v>
          </cell>
          <cell r="AS16">
            <v>11</v>
          </cell>
          <cell r="AT16">
            <v>33</v>
          </cell>
          <cell r="AU16">
            <v>0</v>
          </cell>
          <cell r="AV16">
            <v>0</v>
          </cell>
          <cell r="AW16">
            <v>0</v>
          </cell>
          <cell r="AX16">
            <v>0</v>
          </cell>
          <cell r="AY16">
            <v>0</v>
          </cell>
          <cell r="AZ16">
            <v>3</v>
          </cell>
          <cell r="BA16">
            <v>15</v>
          </cell>
          <cell r="BB16">
            <v>12</v>
          </cell>
          <cell r="BC16">
            <v>1</v>
          </cell>
          <cell r="BD16">
            <v>4</v>
          </cell>
          <cell r="BE16">
            <v>7</v>
          </cell>
          <cell r="BF16">
            <v>75</v>
          </cell>
          <cell r="BG16">
            <v>58</v>
          </cell>
          <cell r="BH16">
            <v>0</v>
          </cell>
          <cell r="BI16">
            <v>4</v>
          </cell>
          <cell r="BJ16">
            <v>20</v>
          </cell>
          <cell r="BK16">
            <v>11</v>
          </cell>
          <cell r="BL16" t="e">
            <v>#REF!</v>
          </cell>
          <cell r="BM16">
            <v>35</v>
          </cell>
          <cell r="BN16">
            <v>23</v>
          </cell>
          <cell r="BO16" t="e">
            <v>#REF!</v>
          </cell>
          <cell r="BP16">
            <v>4</v>
          </cell>
          <cell r="BQ16">
            <v>12</v>
          </cell>
          <cell r="BR16">
            <v>2</v>
          </cell>
          <cell r="BS16">
            <v>3.7</v>
          </cell>
          <cell r="BT16">
            <v>3</v>
          </cell>
          <cell r="BU16">
            <v>0</v>
          </cell>
          <cell r="BV16">
            <v>2</v>
          </cell>
          <cell r="BW16">
            <v>5</v>
          </cell>
          <cell r="BX16">
            <v>46</v>
          </cell>
          <cell r="BY16">
            <v>32</v>
          </cell>
          <cell r="BZ16">
            <v>1</v>
          </cell>
          <cell r="CA16">
            <v>2</v>
          </cell>
          <cell r="CB16">
            <v>10</v>
          </cell>
          <cell r="CC16">
            <v>74</v>
          </cell>
          <cell r="CD16">
            <v>58</v>
          </cell>
          <cell r="CE16">
            <v>2</v>
          </cell>
          <cell r="CF16">
            <v>4</v>
          </cell>
          <cell r="CG16">
            <v>36</v>
          </cell>
          <cell r="CH16">
            <v>14</v>
          </cell>
          <cell r="CI16" t="e">
            <v>#REF!</v>
          </cell>
          <cell r="CJ16">
            <v>82</v>
          </cell>
          <cell r="CK16">
            <v>46</v>
          </cell>
          <cell r="CL16" t="e">
            <v>#REF!</v>
          </cell>
          <cell r="CM16">
            <v>0</v>
          </cell>
          <cell r="CN16">
            <v>0</v>
          </cell>
          <cell r="CO16">
            <v>1</v>
          </cell>
          <cell r="CP16">
            <v>1.85</v>
          </cell>
          <cell r="CQ16">
            <v>8</v>
          </cell>
          <cell r="CR16">
            <v>1</v>
          </cell>
          <cell r="CS16">
            <v>2</v>
          </cell>
          <cell r="CT16">
            <v>7</v>
          </cell>
          <cell r="CU16">
            <v>64</v>
          </cell>
          <cell r="CV16">
            <v>46</v>
          </cell>
          <cell r="CW16">
            <v>4</v>
          </cell>
          <cell r="CX16">
            <v>4</v>
          </cell>
          <cell r="CY16">
            <v>17</v>
          </cell>
          <cell r="CZ16">
            <v>149</v>
          </cell>
          <cell r="DA16">
            <v>116</v>
          </cell>
          <cell r="DB16">
            <v>1</v>
          </cell>
          <cell r="DC16">
            <v>4</v>
          </cell>
          <cell r="DD16">
            <v>28</v>
          </cell>
          <cell r="DE16">
            <v>10</v>
          </cell>
          <cell r="DF16" t="e">
            <v>#REF!</v>
          </cell>
          <cell r="DG16">
            <v>92</v>
          </cell>
          <cell r="DH16">
            <v>56</v>
          </cell>
          <cell r="DI16" t="e">
            <v>#REF!</v>
          </cell>
          <cell r="DJ16">
            <v>6</v>
          </cell>
          <cell r="DK16">
            <v>18</v>
          </cell>
          <cell r="DL16">
            <v>0</v>
          </cell>
          <cell r="DM16">
            <v>0</v>
          </cell>
          <cell r="DN16">
            <v>11</v>
          </cell>
          <cell r="DO16">
            <v>2</v>
          </cell>
          <cell r="DP16">
            <v>1</v>
          </cell>
          <cell r="DQ16">
            <v>7</v>
          </cell>
          <cell r="DR16">
            <v>69</v>
          </cell>
          <cell r="DS16">
            <v>46</v>
          </cell>
          <cell r="DT16">
            <v>1</v>
          </cell>
          <cell r="DU16">
            <v>4</v>
          </cell>
          <cell r="DV16">
            <v>8</v>
          </cell>
          <cell r="DW16">
            <v>80</v>
          </cell>
          <cell r="DX16">
            <v>62</v>
          </cell>
          <cell r="DY16">
            <v>2</v>
          </cell>
          <cell r="DZ16">
            <v>7</v>
          </cell>
          <cell r="EA16">
            <v>51</v>
          </cell>
          <cell r="EB16">
            <v>2</v>
          </cell>
          <cell r="EC16" t="e">
            <v>#REF!</v>
          </cell>
          <cell r="ED16">
            <v>120</v>
          </cell>
          <cell r="EE16">
            <v>48</v>
          </cell>
          <cell r="EF16" t="e">
            <v>#REF!</v>
          </cell>
          <cell r="EG16">
            <v>1</v>
          </cell>
          <cell r="EH16">
            <v>3</v>
          </cell>
          <cell r="EI16">
            <v>2</v>
          </cell>
          <cell r="EJ16">
            <v>3.7</v>
          </cell>
          <cell r="EK16">
            <v>12</v>
          </cell>
          <cell r="EL16">
            <v>3</v>
          </cell>
          <cell r="EM16">
            <v>5</v>
          </cell>
          <cell r="EN16">
            <v>22</v>
          </cell>
          <cell r="EO16">
            <v>194</v>
          </cell>
          <cell r="EP16">
            <v>136</v>
          </cell>
          <cell r="EQ16">
            <v>8</v>
          </cell>
          <cell r="ER16">
            <v>15</v>
          </cell>
          <cell r="ES16">
            <v>50</v>
          </cell>
          <cell r="ET16">
            <v>434</v>
          </cell>
          <cell r="EU16">
            <v>338</v>
          </cell>
          <cell r="EV16">
            <v>5</v>
          </cell>
          <cell r="EW16">
            <v>23</v>
          </cell>
          <cell r="EX16">
            <v>155</v>
          </cell>
          <cell r="EY16">
            <v>47</v>
          </cell>
          <cell r="EZ16" t="e">
            <v>#REF!</v>
          </cell>
          <cell r="FA16">
            <v>349</v>
          </cell>
          <cell r="FB16">
            <v>183</v>
          </cell>
          <cell r="FC16" t="e">
            <v>#REF!</v>
          </cell>
          <cell r="FD16">
            <v>28</v>
          </cell>
          <cell r="FE16">
            <v>84</v>
          </cell>
          <cell r="FF16">
            <v>5</v>
          </cell>
          <cell r="FG16">
            <v>9.25</v>
          </cell>
          <cell r="FH16">
            <v>34</v>
          </cell>
          <cell r="FI16">
            <v>3</v>
          </cell>
          <cell r="FJ16">
            <v>5</v>
          </cell>
          <cell r="FK16">
            <v>22</v>
          </cell>
          <cell r="FL16">
            <v>194</v>
          </cell>
          <cell r="FM16">
            <v>136</v>
          </cell>
          <cell r="FN16">
            <v>8</v>
          </cell>
          <cell r="FO16">
            <v>15</v>
          </cell>
          <cell r="FP16">
            <v>47</v>
          </cell>
          <cell r="FQ16">
            <v>419</v>
          </cell>
          <cell r="FR16">
            <v>326</v>
          </cell>
          <cell r="FS16">
            <v>5</v>
          </cell>
          <cell r="FT16">
            <v>22</v>
          </cell>
          <cell r="FU16">
            <v>150</v>
          </cell>
          <cell r="FV16">
            <v>44</v>
          </cell>
          <cell r="FW16" t="e">
            <v>#REF!</v>
          </cell>
          <cell r="FX16">
            <v>344</v>
          </cell>
          <cell r="FY16">
            <v>180</v>
          </cell>
          <cell r="FZ16" t="e">
            <v>#REF!</v>
          </cell>
          <cell r="GA16">
            <v>22</v>
          </cell>
          <cell r="GB16">
            <v>66</v>
          </cell>
          <cell r="GC16">
            <v>5</v>
          </cell>
          <cell r="GD16">
            <v>9.25</v>
          </cell>
          <cell r="GE16">
            <v>34</v>
          </cell>
        </row>
        <row r="17">
          <cell r="D17">
            <v>0</v>
          </cell>
          <cell r="E17">
            <v>0</v>
          </cell>
          <cell r="F17">
            <v>1</v>
          </cell>
          <cell r="G17">
            <v>5</v>
          </cell>
          <cell r="H17">
            <v>4</v>
          </cell>
          <cell r="I17">
            <v>0</v>
          </cell>
          <cell r="J17">
            <v>0</v>
          </cell>
          <cell r="K17">
            <v>1</v>
          </cell>
          <cell r="L17">
            <v>5</v>
          </cell>
          <cell r="M17">
            <v>4</v>
          </cell>
          <cell r="N17">
            <v>1</v>
          </cell>
          <cell r="O17">
            <v>2</v>
          </cell>
          <cell r="P17">
            <v>18</v>
          </cell>
          <cell r="Q17">
            <v>11</v>
          </cell>
          <cell r="R17" t="e">
            <v>#REF!</v>
          </cell>
          <cell r="S17">
            <v>23</v>
          </cell>
          <cell r="T17">
            <v>15</v>
          </cell>
          <cell r="U17" t="e">
            <v>#REF!</v>
          </cell>
          <cell r="V17">
            <v>5</v>
          </cell>
          <cell r="W17">
            <v>15</v>
          </cell>
          <cell r="X17">
            <v>1</v>
          </cell>
          <cell r="Y17">
            <v>1.85</v>
          </cell>
          <cell r="Z17">
            <v>1</v>
          </cell>
          <cell r="AA17">
            <v>0</v>
          </cell>
          <cell r="AB17">
            <v>0</v>
          </cell>
          <cell r="AC17">
            <v>1</v>
          </cell>
          <cell r="AD17">
            <v>5</v>
          </cell>
          <cell r="AE17">
            <v>4</v>
          </cell>
          <cell r="AF17">
            <v>1</v>
          </cell>
          <cell r="AG17">
            <v>0</v>
          </cell>
          <cell r="AH17">
            <v>3</v>
          </cell>
          <cell r="AI17">
            <v>23</v>
          </cell>
          <cell r="AJ17">
            <v>18</v>
          </cell>
          <cell r="AK17">
            <v>2</v>
          </cell>
          <cell r="AL17">
            <v>1</v>
          </cell>
          <cell r="AM17">
            <v>21</v>
          </cell>
          <cell r="AN17">
            <v>5</v>
          </cell>
          <cell r="AO17" t="e">
            <v>#REF!</v>
          </cell>
          <cell r="AP17">
            <v>26</v>
          </cell>
          <cell r="AQ17">
            <v>9</v>
          </cell>
          <cell r="AR17" t="e">
            <v>#REF!</v>
          </cell>
          <cell r="AS17">
            <v>4</v>
          </cell>
          <cell r="AT17">
            <v>12</v>
          </cell>
          <cell r="AU17">
            <v>4</v>
          </cell>
          <cell r="AV17">
            <v>7.4</v>
          </cell>
          <cell r="AW17">
            <v>1</v>
          </cell>
          <cell r="AX17">
            <v>0</v>
          </cell>
          <cell r="AY17">
            <v>0</v>
          </cell>
          <cell r="AZ17">
            <v>3</v>
          </cell>
          <cell r="BA17">
            <v>25</v>
          </cell>
          <cell r="BB17">
            <v>12</v>
          </cell>
          <cell r="BC17">
            <v>1</v>
          </cell>
          <cell r="BD17">
            <v>2</v>
          </cell>
          <cell r="BE17">
            <v>5</v>
          </cell>
          <cell r="BF17">
            <v>49</v>
          </cell>
          <cell r="BG17">
            <v>38</v>
          </cell>
          <cell r="BH17">
            <v>1</v>
          </cell>
          <cell r="BI17">
            <v>7</v>
          </cell>
          <cell r="BJ17">
            <v>43</v>
          </cell>
          <cell r="BK17">
            <v>8</v>
          </cell>
          <cell r="BL17" t="e">
            <v>#REF!</v>
          </cell>
          <cell r="BM17">
            <v>68</v>
          </cell>
          <cell r="BN17">
            <v>20</v>
          </cell>
          <cell r="BO17" t="e">
            <v>#REF!</v>
          </cell>
          <cell r="BP17">
            <v>4</v>
          </cell>
          <cell r="BQ17">
            <v>12</v>
          </cell>
          <cell r="BR17">
            <v>2</v>
          </cell>
          <cell r="BS17">
            <v>3.7</v>
          </cell>
          <cell r="BT17">
            <v>5</v>
          </cell>
          <cell r="BU17">
            <v>0</v>
          </cell>
          <cell r="BV17">
            <v>0</v>
          </cell>
          <cell r="BW17">
            <v>3</v>
          </cell>
          <cell r="BX17">
            <v>20</v>
          </cell>
          <cell r="BY17">
            <v>12</v>
          </cell>
          <cell r="BZ17">
            <v>1</v>
          </cell>
          <cell r="CA17">
            <v>3</v>
          </cell>
          <cell r="CB17">
            <v>7</v>
          </cell>
          <cell r="CC17">
            <v>67</v>
          </cell>
          <cell r="CD17">
            <v>52</v>
          </cell>
          <cell r="CE17">
            <v>1</v>
          </cell>
          <cell r="CF17">
            <v>2</v>
          </cell>
          <cell r="CG17">
            <v>18</v>
          </cell>
          <cell r="CH17">
            <v>6</v>
          </cell>
          <cell r="CI17" t="e">
            <v>#REF!</v>
          </cell>
          <cell r="CJ17">
            <v>38</v>
          </cell>
          <cell r="CK17">
            <v>18</v>
          </cell>
          <cell r="CL17" t="e">
            <v>#REF!</v>
          </cell>
          <cell r="CM17">
            <v>5</v>
          </cell>
          <cell r="CN17">
            <v>15</v>
          </cell>
          <cell r="CO17">
            <v>0</v>
          </cell>
          <cell r="CP17">
            <v>0</v>
          </cell>
          <cell r="CQ17">
            <v>4</v>
          </cell>
          <cell r="CR17">
            <v>0</v>
          </cell>
          <cell r="CS17">
            <v>0</v>
          </cell>
          <cell r="CT17">
            <v>4</v>
          </cell>
          <cell r="CU17">
            <v>25</v>
          </cell>
          <cell r="CV17">
            <v>16</v>
          </cell>
          <cell r="CW17">
            <v>2</v>
          </cell>
          <cell r="CX17">
            <v>3</v>
          </cell>
          <cell r="CY17">
            <v>11</v>
          </cell>
          <cell r="CZ17">
            <v>95</v>
          </cell>
          <cell r="DA17">
            <v>74</v>
          </cell>
          <cell r="DB17">
            <v>1</v>
          </cell>
          <cell r="DC17">
            <v>2</v>
          </cell>
          <cell r="DD17">
            <v>18</v>
          </cell>
          <cell r="DE17">
            <v>10</v>
          </cell>
          <cell r="DF17" t="e">
            <v>#REF!</v>
          </cell>
          <cell r="DG17">
            <v>43</v>
          </cell>
          <cell r="DH17">
            <v>26</v>
          </cell>
          <cell r="DI17" t="e">
            <v>#REF!</v>
          </cell>
          <cell r="DJ17">
            <v>0</v>
          </cell>
          <cell r="DK17">
            <v>0</v>
          </cell>
          <cell r="DL17">
            <v>1</v>
          </cell>
          <cell r="DM17">
            <v>1.85</v>
          </cell>
          <cell r="DN17">
            <v>5</v>
          </cell>
          <cell r="DO17">
            <v>1</v>
          </cell>
          <cell r="DP17">
            <v>0</v>
          </cell>
          <cell r="DQ17">
            <v>2</v>
          </cell>
          <cell r="DR17">
            <v>18</v>
          </cell>
          <cell r="DS17">
            <v>14</v>
          </cell>
          <cell r="DT17">
            <v>2</v>
          </cell>
          <cell r="DU17">
            <v>2</v>
          </cell>
          <cell r="DV17">
            <v>11</v>
          </cell>
          <cell r="DW17">
            <v>87</v>
          </cell>
          <cell r="DX17">
            <v>68</v>
          </cell>
          <cell r="DY17">
            <v>1</v>
          </cell>
          <cell r="DZ17">
            <v>5</v>
          </cell>
          <cell r="EA17">
            <v>33</v>
          </cell>
          <cell r="EB17">
            <v>1</v>
          </cell>
          <cell r="EC17" t="e">
            <v>#REF!</v>
          </cell>
          <cell r="ED17">
            <v>51</v>
          </cell>
          <cell r="EE17">
            <v>15</v>
          </cell>
          <cell r="EF17" t="e">
            <v>#REF!</v>
          </cell>
          <cell r="EG17">
            <v>0</v>
          </cell>
          <cell r="EH17">
            <v>0</v>
          </cell>
          <cell r="EI17">
            <v>1</v>
          </cell>
          <cell r="EJ17">
            <v>1.85</v>
          </cell>
          <cell r="EK17">
            <v>3</v>
          </cell>
          <cell r="EL17">
            <v>1</v>
          </cell>
          <cell r="EM17">
            <v>0</v>
          </cell>
          <cell r="EN17">
            <v>14</v>
          </cell>
          <cell r="EO17">
            <v>98</v>
          </cell>
          <cell r="EP17">
            <v>62</v>
          </cell>
          <cell r="EQ17">
            <v>7</v>
          </cell>
          <cell r="ER17">
            <v>10</v>
          </cell>
          <cell r="ES17">
            <v>38</v>
          </cell>
          <cell r="ET17">
            <v>326</v>
          </cell>
          <cell r="EU17">
            <v>254</v>
          </cell>
          <cell r="EV17">
            <v>7</v>
          </cell>
          <cell r="EW17">
            <v>19</v>
          </cell>
          <cell r="EX17">
            <v>151</v>
          </cell>
          <cell r="EY17">
            <v>41</v>
          </cell>
          <cell r="EZ17" t="e">
            <v>#REF!</v>
          </cell>
          <cell r="FA17">
            <v>249</v>
          </cell>
          <cell r="FB17">
            <v>103</v>
          </cell>
          <cell r="FC17" t="e">
            <v>#REF!</v>
          </cell>
          <cell r="FD17">
            <v>18</v>
          </cell>
          <cell r="FE17">
            <v>54</v>
          </cell>
          <cell r="FF17">
            <v>9</v>
          </cell>
          <cell r="FG17">
            <v>16.650000000000002</v>
          </cell>
          <cell r="FH17">
            <v>19</v>
          </cell>
          <cell r="FI17">
            <v>1</v>
          </cell>
          <cell r="FJ17">
            <v>0</v>
          </cell>
          <cell r="FK17">
            <v>13</v>
          </cell>
          <cell r="FL17">
            <v>93</v>
          </cell>
          <cell r="FM17">
            <v>58</v>
          </cell>
          <cell r="FN17">
            <v>7</v>
          </cell>
          <cell r="FO17">
            <v>10</v>
          </cell>
          <cell r="FP17">
            <v>37</v>
          </cell>
          <cell r="FQ17">
            <v>321</v>
          </cell>
          <cell r="FR17">
            <v>250</v>
          </cell>
          <cell r="FS17">
            <v>6</v>
          </cell>
          <cell r="FT17">
            <v>17</v>
          </cell>
          <cell r="FU17">
            <v>133</v>
          </cell>
          <cell r="FV17">
            <v>30</v>
          </cell>
          <cell r="FW17" t="e">
            <v>#REF!</v>
          </cell>
          <cell r="FX17">
            <v>226</v>
          </cell>
          <cell r="FY17">
            <v>88</v>
          </cell>
          <cell r="FZ17" t="e">
            <v>#REF!</v>
          </cell>
          <cell r="GA17">
            <v>13</v>
          </cell>
          <cell r="GB17">
            <v>39</v>
          </cell>
          <cell r="GC17">
            <v>8</v>
          </cell>
          <cell r="GD17">
            <v>14.8</v>
          </cell>
          <cell r="GE17">
            <v>18</v>
          </cell>
        </row>
        <row r="18">
          <cell r="D18">
            <v>0</v>
          </cell>
          <cell r="E18">
            <v>0</v>
          </cell>
          <cell r="F18">
            <v>0</v>
          </cell>
          <cell r="G18">
            <v>0</v>
          </cell>
          <cell r="H18">
            <v>0</v>
          </cell>
          <cell r="I18">
            <v>0</v>
          </cell>
          <cell r="J18">
            <v>0</v>
          </cell>
          <cell r="K18">
            <v>4</v>
          </cell>
          <cell r="L18">
            <v>20</v>
          </cell>
          <cell r="M18">
            <v>16</v>
          </cell>
          <cell r="N18">
            <v>0</v>
          </cell>
          <cell r="O18">
            <v>4</v>
          </cell>
          <cell r="P18">
            <v>20</v>
          </cell>
          <cell r="Q18">
            <v>0</v>
          </cell>
          <cell r="R18" t="e">
            <v>#REF!</v>
          </cell>
          <cell r="S18">
            <v>20</v>
          </cell>
          <cell r="T18">
            <v>0</v>
          </cell>
          <cell r="U18" t="e">
            <v>#REF!</v>
          </cell>
          <cell r="V18">
            <v>0</v>
          </cell>
          <cell r="W18">
            <v>0</v>
          </cell>
          <cell r="X18">
            <v>0</v>
          </cell>
          <cell r="Y18">
            <v>0</v>
          </cell>
          <cell r="Z18">
            <v>0</v>
          </cell>
          <cell r="AA18">
            <v>0</v>
          </cell>
          <cell r="AB18">
            <v>0</v>
          </cell>
          <cell r="AC18">
            <v>1</v>
          </cell>
          <cell r="AD18">
            <v>5</v>
          </cell>
          <cell r="AE18">
            <v>4</v>
          </cell>
          <cell r="AF18">
            <v>0</v>
          </cell>
          <cell r="AG18">
            <v>1</v>
          </cell>
          <cell r="AH18">
            <v>4</v>
          </cell>
          <cell r="AI18">
            <v>28</v>
          </cell>
          <cell r="AJ18">
            <v>22</v>
          </cell>
          <cell r="AK18">
            <v>1</v>
          </cell>
          <cell r="AL18">
            <v>3</v>
          </cell>
          <cell r="AM18">
            <v>23</v>
          </cell>
          <cell r="AN18">
            <v>0</v>
          </cell>
          <cell r="AO18" t="e">
            <v>#REF!</v>
          </cell>
          <cell r="AP18">
            <v>28</v>
          </cell>
          <cell r="AQ18">
            <v>4</v>
          </cell>
          <cell r="AR18" t="e">
            <v>#REF!</v>
          </cell>
          <cell r="AS18">
            <v>3</v>
          </cell>
          <cell r="AT18">
            <v>9</v>
          </cell>
          <cell r="AU18">
            <v>0</v>
          </cell>
          <cell r="AV18">
            <v>0</v>
          </cell>
          <cell r="AW18">
            <v>1</v>
          </cell>
          <cell r="AX18">
            <v>1</v>
          </cell>
          <cell r="AY18">
            <v>1</v>
          </cell>
          <cell r="AZ18">
            <v>12</v>
          </cell>
          <cell r="BA18">
            <v>91</v>
          </cell>
          <cell r="BB18">
            <v>60</v>
          </cell>
          <cell r="BC18">
            <v>1</v>
          </cell>
          <cell r="BD18">
            <v>2</v>
          </cell>
          <cell r="BE18">
            <v>11</v>
          </cell>
          <cell r="BF18">
            <v>79</v>
          </cell>
          <cell r="BG18">
            <v>62</v>
          </cell>
          <cell r="BH18">
            <v>1</v>
          </cell>
          <cell r="BI18">
            <v>6</v>
          </cell>
          <cell r="BJ18">
            <v>38</v>
          </cell>
          <cell r="BK18">
            <v>10</v>
          </cell>
          <cell r="BL18" t="e">
            <v>#REF!</v>
          </cell>
          <cell r="BM18">
            <v>129</v>
          </cell>
          <cell r="BN18">
            <v>70</v>
          </cell>
          <cell r="BO18" t="e">
            <v>#REF!</v>
          </cell>
          <cell r="BP18">
            <v>1</v>
          </cell>
          <cell r="BQ18">
            <v>3</v>
          </cell>
          <cell r="BR18">
            <v>4</v>
          </cell>
          <cell r="BS18">
            <v>7.4</v>
          </cell>
          <cell r="BT18">
            <v>17</v>
          </cell>
          <cell r="BU18">
            <v>3</v>
          </cell>
          <cell r="BV18">
            <v>0</v>
          </cell>
          <cell r="BW18">
            <v>9</v>
          </cell>
          <cell r="BX18">
            <v>69</v>
          </cell>
          <cell r="BY18">
            <v>54</v>
          </cell>
          <cell r="BZ18">
            <v>0</v>
          </cell>
          <cell r="CA18">
            <v>3</v>
          </cell>
          <cell r="CB18">
            <v>17</v>
          </cell>
          <cell r="CC18">
            <v>109</v>
          </cell>
          <cell r="CD18">
            <v>86</v>
          </cell>
          <cell r="CE18">
            <v>1</v>
          </cell>
          <cell r="CF18">
            <v>6</v>
          </cell>
          <cell r="CG18">
            <v>38</v>
          </cell>
          <cell r="CH18">
            <v>10</v>
          </cell>
          <cell r="CI18" t="e">
            <v>#REF!</v>
          </cell>
          <cell r="CJ18">
            <v>107</v>
          </cell>
          <cell r="CK18">
            <v>64</v>
          </cell>
          <cell r="CL18" t="e">
            <v>#REF!</v>
          </cell>
          <cell r="CM18">
            <v>3</v>
          </cell>
          <cell r="CN18">
            <v>9</v>
          </cell>
          <cell r="CO18">
            <v>4</v>
          </cell>
          <cell r="CP18">
            <v>7.4</v>
          </cell>
          <cell r="CQ18">
            <v>12</v>
          </cell>
          <cell r="CR18">
            <v>0</v>
          </cell>
          <cell r="CS18">
            <v>1</v>
          </cell>
          <cell r="CT18">
            <v>6</v>
          </cell>
          <cell r="CU18">
            <v>48</v>
          </cell>
          <cell r="CV18">
            <v>30</v>
          </cell>
          <cell r="CW18">
            <v>1</v>
          </cell>
          <cell r="CX18">
            <v>4</v>
          </cell>
          <cell r="CY18">
            <v>31</v>
          </cell>
          <cell r="CZ18">
            <v>195</v>
          </cell>
          <cell r="DA18">
            <v>154</v>
          </cell>
          <cell r="DB18">
            <v>0</v>
          </cell>
          <cell r="DC18">
            <v>10</v>
          </cell>
          <cell r="DD18">
            <v>50</v>
          </cell>
          <cell r="DE18">
            <v>8</v>
          </cell>
          <cell r="DF18" t="e">
            <v>#REF!</v>
          </cell>
          <cell r="DG18">
            <v>98</v>
          </cell>
          <cell r="DH18">
            <v>38</v>
          </cell>
          <cell r="DI18" t="e">
            <v>#REF!</v>
          </cell>
          <cell r="DJ18">
            <v>0</v>
          </cell>
          <cell r="DK18">
            <v>0</v>
          </cell>
          <cell r="DL18">
            <v>1</v>
          </cell>
          <cell r="DM18">
            <v>1.85</v>
          </cell>
          <cell r="DN18">
            <v>9</v>
          </cell>
          <cell r="DO18">
            <v>0</v>
          </cell>
          <cell r="DP18">
            <v>4</v>
          </cell>
          <cell r="DQ18">
            <v>9</v>
          </cell>
          <cell r="DR18">
            <v>77</v>
          </cell>
          <cell r="DS18">
            <v>60</v>
          </cell>
          <cell r="DT18">
            <v>2</v>
          </cell>
          <cell r="DU18">
            <v>2</v>
          </cell>
          <cell r="DV18">
            <v>15</v>
          </cell>
          <cell r="DW18">
            <v>107</v>
          </cell>
          <cell r="DX18">
            <v>84</v>
          </cell>
          <cell r="DY18">
            <v>4</v>
          </cell>
          <cell r="DZ18">
            <v>7</v>
          </cell>
          <cell r="EA18">
            <v>67</v>
          </cell>
          <cell r="EB18">
            <v>2</v>
          </cell>
          <cell r="EC18" t="e">
            <v>#REF!</v>
          </cell>
          <cell r="ED18">
            <v>144</v>
          </cell>
          <cell r="EE18">
            <v>62</v>
          </cell>
          <cell r="EF18" t="e">
            <v>#REF!</v>
          </cell>
          <cell r="EG18">
            <v>4</v>
          </cell>
          <cell r="EH18">
            <v>12</v>
          </cell>
          <cell r="EI18">
            <v>6</v>
          </cell>
          <cell r="EJ18">
            <v>11.1</v>
          </cell>
          <cell r="EK18">
            <v>13</v>
          </cell>
          <cell r="EL18">
            <v>4</v>
          </cell>
          <cell r="EM18">
            <v>6</v>
          </cell>
          <cell r="EN18">
            <v>37</v>
          </cell>
          <cell r="EO18">
            <v>290</v>
          </cell>
          <cell r="EP18">
            <v>208</v>
          </cell>
          <cell r="EQ18">
            <v>4</v>
          </cell>
          <cell r="ER18">
            <v>12</v>
          </cell>
          <cell r="ES18">
            <v>82</v>
          </cell>
          <cell r="ET18">
            <v>538</v>
          </cell>
          <cell r="EU18">
            <v>424</v>
          </cell>
          <cell r="EV18">
            <v>7</v>
          </cell>
          <cell r="EW18">
            <v>36</v>
          </cell>
          <cell r="EX18">
            <v>236</v>
          </cell>
          <cell r="EY18">
            <v>30</v>
          </cell>
          <cell r="EZ18" t="e">
            <v>#REF!</v>
          </cell>
          <cell r="FA18">
            <v>526</v>
          </cell>
          <cell r="FB18">
            <v>238</v>
          </cell>
          <cell r="FC18" t="e">
            <v>#REF!</v>
          </cell>
          <cell r="FD18">
            <v>11</v>
          </cell>
          <cell r="FE18">
            <v>33</v>
          </cell>
          <cell r="FF18">
            <v>15</v>
          </cell>
          <cell r="FG18">
            <v>27.75</v>
          </cell>
          <cell r="FH18">
            <v>52</v>
          </cell>
          <cell r="FI18">
            <v>4</v>
          </cell>
          <cell r="FJ18">
            <v>6</v>
          </cell>
          <cell r="FK18">
            <v>37</v>
          </cell>
          <cell r="FL18">
            <v>290</v>
          </cell>
          <cell r="FM18">
            <v>208</v>
          </cell>
          <cell r="FN18">
            <v>4</v>
          </cell>
          <cell r="FO18">
            <v>12</v>
          </cell>
          <cell r="FP18">
            <v>78</v>
          </cell>
          <cell r="FQ18">
            <v>518</v>
          </cell>
          <cell r="FR18">
            <v>408</v>
          </cell>
          <cell r="FS18">
            <v>7</v>
          </cell>
          <cell r="FT18">
            <v>32</v>
          </cell>
          <cell r="FU18">
            <v>216</v>
          </cell>
          <cell r="FV18">
            <v>30</v>
          </cell>
          <cell r="FW18" t="e">
            <v>#REF!</v>
          </cell>
          <cell r="FX18">
            <v>506</v>
          </cell>
          <cell r="FY18">
            <v>238</v>
          </cell>
          <cell r="FZ18" t="e">
            <v>#REF!</v>
          </cell>
          <cell r="GA18">
            <v>11</v>
          </cell>
          <cell r="GB18">
            <v>33</v>
          </cell>
          <cell r="GC18">
            <v>15</v>
          </cell>
          <cell r="GD18">
            <v>27.75</v>
          </cell>
          <cell r="GE18">
            <v>52</v>
          </cell>
        </row>
        <row r="19">
          <cell r="D19">
            <v>0</v>
          </cell>
          <cell r="E19">
            <v>0</v>
          </cell>
          <cell r="F19">
            <v>0</v>
          </cell>
          <cell r="G19">
            <v>0</v>
          </cell>
          <cell r="H19">
            <v>0</v>
          </cell>
          <cell r="I19">
            <v>0</v>
          </cell>
          <cell r="J19">
            <v>0</v>
          </cell>
          <cell r="K19">
            <v>1</v>
          </cell>
          <cell r="L19">
            <v>5</v>
          </cell>
          <cell r="M19">
            <v>4</v>
          </cell>
          <cell r="N19">
            <v>0</v>
          </cell>
          <cell r="O19">
            <v>7</v>
          </cell>
          <cell r="P19">
            <v>35</v>
          </cell>
          <cell r="Q19">
            <v>2</v>
          </cell>
          <cell r="R19" t="e">
            <v>#REF!</v>
          </cell>
          <cell r="S19">
            <v>35</v>
          </cell>
          <cell r="T19">
            <v>2</v>
          </cell>
          <cell r="U19" t="e">
            <v>#REF!</v>
          </cell>
          <cell r="V19">
            <v>0</v>
          </cell>
          <cell r="W19">
            <v>0</v>
          </cell>
          <cell r="X19">
            <v>3</v>
          </cell>
          <cell r="Y19">
            <v>5.5500000000000007</v>
          </cell>
          <cell r="Z19">
            <v>0</v>
          </cell>
          <cell r="AA19">
            <v>0</v>
          </cell>
          <cell r="AB19">
            <v>0</v>
          </cell>
          <cell r="AC19">
            <v>0</v>
          </cell>
          <cell r="AD19">
            <v>0</v>
          </cell>
          <cell r="AE19">
            <v>0</v>
          </cell>
          <cell r="AF19">
            <v>0</v>
          </cell>
          <cell r="AG19">
            <v>0</v>
          </cell>
          <cell r="AH19">
            <v>3</v>
          </cell>
          <cell r="AI19">
            <v>15</v>
          </cell>
          <cell r="AJ19">
            <v>12</v>
          </cell>
          <cell r="AK19">
            <v>0</v>
          </cell>
          <cell r="AL19">
            <v>2</v>
          </cell>
          <cell r="AM19">
            <v>10</v>
          </cell>
          <cell r="AN19">
            <v>4</v>
          </cell>
          <cell r="AO19" t="e">
            <v>#REF!</v>
          </cell>
          <cell r="AP19">
            <v>10</v>
          </cell>
          <cell r="AQ19">
            <v>4</v>
          </cell>
          <cell r="AR19" t="e">
            <v>#REF!</v>
          </cell>
          <cell r="AS19">
            <v>3</v>
          </cell>
          <cell r="AT19">
            <v>9</v>
          </cell>
          <cell r="AU19">
            <v>1</v>
          </cell>
          <cell r="AV19">
            <v>1.85</v>
          </cell>
          <cell r="AW19">
            <v>0</v>
          </cell>
          <cell r="AX19">
            <v>0</v>
          </cell>
          <cell r="AY19">
            <v>0</v>
          </cell>
          <cell r="AZ19">
            <v>4</v>
          </cell>
          <cell r="BA19">
            <v>20</v>
          </cell>
          <cell r="BB19">
            <v>16</v>
          </cell>
          <cell r="BC19">
            <v>0</v>
          </cell>
          <cell r="BD19">
            <v>0</v>
          </cell>
          <cell r="BE19">
            <v>8</v>
          </cell>
          <cell r="BF19">
            <v>40</v>
          </cell>
          <cell r="BG19">
            <v>32</v>
          </cell>
          <cell r="BH19">
            <v>0</v>
          </cell>
          <cell r="BI19">
            <v>14</v>
          </cell>
          <cell r="BJ19">
            <v>70</v>
          </cell>
          <cell r="BK19">
            <v>15</v>
          </cell>
          <cell r="BL19" t="e">
            <v>#REF!</v>
          </cell>
          <cell r="BM19">
            <v>90</v>
          </cell>
          <cell r="BN19">
            <v>31</v>
          </cell>
          <cell r="BO19" t="e">
            <v>#REF!</v>
          </cell>
          <cell r="BP19">
            <v>2</v>
          </cell>
          <cell r="BQ19">
            <v>6</v>
          </cell>
          <cell r="BR19">
            <v>3</v>
          </cell>
          <cell r="BS19">
            <v>5.5500000000000007</v>
          </cell>
          <cell r="BT19">
            <v>4</v>
          </cell>
          <cell r="BU19">
            <v>0</v>
          </cell>
          <cell r="BV19">
            <v>0</v>
          </cell>
          <cell r="BW19">
            <v>4</v>
          </cell>
          <cell r="BX19">
            <v>20</v>
          </cell>
          <cell r="BY19">
            <v>16</v>
          </cell>
          <cell r="BZ19">
            <v>0</v>
          </cell>
          <cell r="CA19">
            <v>3</v>
          </cell>
          <cell r="CB19">
            <v>10</v>
          </cell>
          <cell r="CC19">
            <v>74</v>
          </cell>
          <cell r="CD19">
            <v>58</v>
          </cell>
          <cell r="CE19">
            <v>1</v>
          </cell>
          <cell r="CF19">
            <v>5</v>
          </cell>
          <cell r="CG19">
            <v>33</v>
          </cell>
          <cell r="CH19">
            <v>8</v>
          </cell>
          <cell r="CI19" t="e">
            <v>#REF!</v>
          </cell>
          <cell r="CJ19">
            <v>53</v>
          </cell>
          <cell r="CK19">
            <v>24</v>
          </cell>
          <cell r="CL19" t="e">
            <v>#REF!</v>
          </cell>
          <cell r="CM19">
            <v>3</v>
          </cell>
          <cell r="CN19">
            <v>9</v>
          </cell>
          <cell r="CO19">
            <v>3</v>
          </cell>
          <cell r="CP19">
            <v>5.5500000000000007</v>
          </cell>
          <cell r="CQ19">
            <v>4</v>
          </cell>
          <cell r="CR19">
            <v>0</v>
          </cell>
          <cell r="CS19">
            <v>0</v>
          </cell>
          <cell r="CT19">
            <v>6</v>
          </cell>
          <cell r="CU19">
            <v>30</v>
          </cell>
          <cell r="CV19">
            <v>24</v>
          </cell>
          <cell r="CW19">
            <v>1</v>
          </cell>
          <cell r="CX19">
            <v>4</v>
          </cell>
          <cell r="CY19">
            <v>21</v>
          </cell>
          <cell r="CZ19">
            <v>145</v>
          </cell>
          <cell r="DA19">
            <v>114</v>
          </cell>
          <cell r="DB19">
            <v>0</v>
          </cell>
          <cell r="DC19">
            <v>9</v>
          </cell>
          <cell r="DD19">
            <v>45</v>
          </cell>
          <cell r="DE19">
            <v>8</v>
          </cell>
          <cell r="DF19" t="e">
            <v>#REF!</v>
          </cell>
          <cell r="DG19">
            <v>75</v>
          </cell>
          <cell r="DH19">
            <v>32</v>
          </cell>
          <cell r="DI19" t="e">
            <v>#REF!</v>
          </cell>
          <cell r="DJ19">
            <v>1</v>
          </cell>
          <cell r="DK19">
            <v>3</v>
          </cell>
          <cell r="DL19">
            <v>1</v>
          </cell>
          <cell r="DM19">
            <v>1.85</v>
          </cell>
          <cell r="DN19">
            <v>6</v>
          </cell>
          <cell r="DO19">
            <v>0</v>
          </cell>
          <cell r="DP19">
            <v>2</v>
          </cell>
          <cell r="DQ19">
            <v>6</v>
          </cell>
          <cell r="DR19">
            <v>56</v>
          </cell>
          <cell r="DS19">
            <v>36</v>
          </cell>
          <cell r="DT19">
            <v>0</v>
          </cell>
          <cell r="DU19">
            <v>1</v>
          </cell>
          <cell r="DV19">
            <v>12</v>
          </cell>
          <cell r="DW19">
            <v>68</v>
          </cell>
          <cell r="DX19">
            <v>54</v>
          </cell>
          <cell r="DY19">
            <v>0</v>
          </cell>
          <cell r="DZ19">
            <v>4</v>
          </cell>
          <cell r="EA19">
            <v>20</v>
          </cell>
          <cell r="EB19">
            <v>4</v>
          </cell>
          <cell r="EC19" t="e">
            <v>#REF!</v>
          </cell>
          <cell r="ED19">
            <v>76</v>
          </cell>
          <cell r="EE19">
            <v>40</v>
          </cell>
          <cell r="EF19" t="e">
            <v>#REF!</v>
          </cell>
          <cell r="EG19">
            <v>1</v>
          </cell>
          <cell r="EH19">
            <v>3</v>
          </cell>
          <cell r="EI19">
            <v>4</v>
          </cell>
          <cell r="EJ19">
            <v>7.4</v>
          </cell>
          <cell r="EK19">
            <v>10</v>
          </cell>
          <cell r="EL19">
            <v>0</v>
          </cell>
          <cell r="EM19">
            <v>2</v>
          </cell>
          <cell r="EN19">
            <v>20</v>
          </cell>
          <cell r="EO19">
            <v>126</v>
          </cell>
          <cell r="EP19">
            <v>92</v>
          </cell>
          <cell r="EQ19">
            <v>1</v>
          </cell>
          <cell r="ER19">
            <v>8</v>
          </cell>
          <cell r="ES19">
            <v>55</v>
          </cell>
          <cell r="ET19">
            <v>347</v>
          </cell>
          <cell r="EU19">
            <v>274</v>
          </cell>
          <cell r="EV19">
            <v>1</v>
          </cell>
          <cell r="EW19">
            <v>41</v>
          </cell>
          <cell r="EX19">
            <v>213</v>
          </cell>
          <cell r="EY19">
            <v>41</v>
          </cell>
          <cell r="EZ19" t="e">
            <v>#REF!</v>
          </cell>
          <cell r="FA19">
            <v>339</v>
          </cell>
          <cell r="FB19">
            <v>133</v>
          </cell>
          <cell r="FC19" t="e">
            <v>#REF!</v>
          </cell>
          <cell r="FD19">
            <v>10</v>
          </cell>
          <cell r="FE19">
            <v>30</v>
          </cell>
          <cell r="FF19">
            <v>15</v>
          </cell>
          <cell r="FG19">
            <v>27.750000000000004</v>
          </cell>
          <cell r="FH19">
            <v>24</v>
          </cell>
          <cell r="FI19">
            <v>0</v>
          </cell>
          <cell r="FJ19">
            <v>2</v>
          </cell>
          <cell r="FK19">
            <v>20</v>
          </cell>
          <cell r="FL19">
            <v>126</v>
          </cell>
          <cell r="FM19">
            <v>92</v>
          </cell>
          <cell r="FN19">
            <v>1</v>
          </cell>
          <cell r="FO19">
            <v>8</v>
          </cell>
          <cell r="FP19">
            <v>54</v>
          </cell>
          <cell r="FQ19">
            <v>342</v>
          </cell>
          <cell r="FR19">
            <v>270</v>
          </cell>
          <cell r="FS19">
            <v>1</v>
          </cell>
          <cell r="FT19">
            <v>34</v>
          </cell>
          <cell r="FU19">
            <v>178</v>
          </cell>
          <cell r="FV19">
            <v>39</v>
          </cell>
          <cell r="FW19" t="e">
            <v>#REF!</v>
          </cell>
          <cell r="FX19">
            <v>304</v>
          </cell>
          <cell r="FY19">
            <v>131</v>
          </cell>
          <cell r="FZ19" t="e">
            <v>#REF!</v>
          </cell>
          <cell r="GA19">
            <v>10</v>
          </cell>
          <cell r="GB19">
            <v>30</v>
          </cell>
          <cell r="GC19">
            <v>12</v>
          </cell>
          <cell r="GD19">
            <v>22.200000000000003</v>
          </cell>
          <cell r="GE19">
            <v>24</v>
          </cell>
        </row>
        <row r="20">
          <cell r="D20">
            <v>0</v>
          </cell>
          <cell r="E20">
            <v>0</v>
          </cell>
          <cell r="F20">
            <v>0</v>
          </cell>
          <cell r="G20">
            <v>0</v>
          </cell>
          <cell r="H20">
            <v>0</v>
          </cell>
          <cell r="I20">
            <v>0</v>
          </cell>
          <cell r="J20">
            <v>0</v>
          </cell>
          <cell r="K20">
            <v>1</v>
          </cell>
          <cell r="L20">
            <v>5</v>
          </cell>
          <cell r="M20">
            <v>4</v>
          </cell>
          <cell r="N20">
            <v>1</v>
          </cell>
          <cell r="O20">
            <v>0</v>
          </cell>
          <cell r="P20">
            <v>8</v>
          </cell>
          <cell r="Q20">
            <v>0</v>
          </cell>
          <cell r="R20">
            <v>0</v>
          </cell>
          <cell r="S20">
            <v>8</v>
          </cell>
          <cell r="T20">
            <v>0</v>
          </cell>
          <cell r="U20">
            <v>0</v>
          </cell>
          <cell r="V20">
            <v>1</v>
          </cell>
          <cell r="W20">
            <v>3</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1</v>
          </cell>
          <cell r="AM20">
            <v>5</v>
          </cell>
          <cell r="AN20">
            <v>1</v>
          </cell>
          <cell r="AO20">
            <v>0</v>
          </cell>
          <cell r="AP20">
            <v>5</v>
          </cell>
          <cell r="AQ20">
            <v>1</v>
          </cell>
          <cell r="AR20">
            <v>0</v>
          </cell>
          <cell r="AS20">
            <v>0</v>
          </cell>
          <cell r="AT20">
            <v>0</v>
          </cell>
          <cell r="AU20">
            <v>0</v>
          </cell>
          <cell r="AV20">
            <v>0</v>
          </cell>
          <cell r="AW20">
            <v>0</v>
          </cell>
          <cell r="AX20">
            <v>0</v>
          </cell>
          <cell r="AY20">
            <v>0</v>
          </cell>
          <cell r="AZ20">
            <v>0</v>
          </cell>
          <cell r="BA20">
            <v>0</v>
          </cell>
          <cell r="BB20">
            <v>0</v>
          </cell>
          <cell r="BC20">
            <v>0</v>
          </cell>
          <cell r="BD20">
            <v>0</v>
          </cell>
          <cell r="BE20">
            <v>1</v>
          </cell>
          <cell r="BF20">
            <v>5</v>
          </cell>
          <cell r="BG20">
            <v>4</v>
          </cell>
          <cell r="BH20">
            <v>0</v>
          </cell>
          <cell r="BI20">
            <v>3</v>
          </cell>
          <cell r="BJ20">
            <v>15</v>
          </cell>
          <cell r="BK20">
            <v>5</v>
          </cell>
          <cell r="BL20">
            <v>0</v>
          </cell>
          <cell r="BM20">
            <v>15</v>
          </cell>
          <cell r="BN20">
            <v>5</v>
          </cell>
          <cell r="BO20">
            <v>0</v>
          </cell>
          <cell r="BP20">
            <v>1</v>
          </cell>
          <cell r="BQ20">
            <v>3</v>
          </cell>
          <cell r="BR20">
            <v>0</v>
          </cell>
          <cell r="BS20">
            <v>0</v>
          </cell>
          <cell r="BT20">
            <v>0</v>
          </cell>
          <cell r="BU20">
            <v>0</v>
          </cell>
          <cell r="BV20">
            <v>0</v>
          </cell>
          <cell r="BW20">
            <v>0</v>
          </cell>
          <cell r="BX20">
            <v>0</v>
          </cell>
          <cell r="BY20">
            <v>0</v>
          </cell>
          <cell r="BZ20">
            <v>1</v>
          </cell>
          <cell r="CA20">
            <v>0</v>
          </cell>
          <cell r="CB20">
            <v>2</v>
          </cell>
          <cell r="CC20">
            <v>18</v>
          </cell>
          <cell r="CD20">
            <v>14</v>
          </cell>
          <cell r="CE20">
            <v>2</v>
          </cell>
          <cell r="CF20">
            <v>1</v>
          </cell>
          <cell r="CG20">
            <v>21</v>
          </cell>
          <cell r="CH20">
            <v>1</v>
          </cell>
          <cell r="CI20">
            <v>0</v>
          </cell>
          <cell r="CJ20">
            <v>21</v>
          </cell>
          <cell r="CK20">
            <v>1</v>
          </cell>
          <cell r="CL20">
            <v>0</v>
          </cell>
          <cell r="CM20">
            <v>1</v>
          </cell>
          <cell r="CN20">
            <v>3</v>
          </cell>
          <cell r="CO20">
            <v>0</v>
          </cell>
          <cell r="CP20">
            <v>0</v>
          </cell>
          <cell r="CQ20">
            <v>0</v>
          </cell>
          <cell r="CR20">
            <v>0</v>
          </cell>
          <cell r="CS20">
            <v>0</v>
          </cell>
          <cell r="CT20">
            <v>0</v>
          </cell>
          <cell r="CU20">
            <v>0</v>
          </cell>
          <cell r="CV20">
            <v>0</v>
          </cell>
          <cell r="CW20">
            <v>2</v>
          </cell>
          <cell r="CX20">
            <v>1</v>
          </cell>
          <cell r="CY20">
            <v>3</v>
          </cell>
          <cell r="CZ20">
            <v>39</v>
          </cell>
          <cell r="DA20">
            <v>30</v>
          </cell>
          <cell r="DB20">
            <v>0</v>
          </cell>
          <cell r="DC20">
            <v>0</v>
          </cell>
          <cell r="DD20">
            <v>0</v>
          </cell>
          <cell r="DE20">
            <v>5</v>
          </cell>
          <cell r="DF20">
            <v>0</v>
          </cell>
          <cell r="DG20">
            <v>0</v>
          </cell>
          <cell r="DH20">
            <v>5</v>
          </cell>
          <cell r="DI20">
            <v>0</v>
          </cell>
          <cell r="DJ20">
            <v>0</v>
          </cell>
          <cell r="DK20">
            <v>0</v>
          </cell>
          <cell r="DL20">
            <v>0</v>
          </cell>
          <cell r="DM20">
            <v>0</v>
          </cell>
          <cell r="DN20">
            <v>0</v>
          </cell>
          <cell r="DO20">
            <v>2</v>
          </cell>
          <cell r="DP20">
            <v>0</v>
          </cell>
          <cell r="DQ20">
            <v>1</v>
          </cell>
          <cell r="DR20">
            <v>21</v>
          </cell>
          <cell r="DS20">
            <v>16</v>
          </cell>
          <cell r="DT20">
            <v>1</v>
          </cell>
          <cell r="DU20">
            <v>0</v>
          </cell>
          <cell r="DV20">
            <v>2</v>
          </cell>
          <cell r="DW20">
            <v>18</v>
          </cell>
          <cell r="DX20">
            <v>14</v>
          </cell>
          <cell r="DY20">
            <v>0</v>
          </cell>
          <cell r="DZ20">
            <v>1</v>
          </cell>
          <cell r="EA20">
            <v>5</v>
          </cell>
          <cell r="EB20">
            <v>3</v>
          </cell>
          <cell r="EC20">
            <v>0</v>
          </cell>
          <cell r="ED20">
            <v>26</v>
          </cell>
          <cell r="EE20">
            <v>19</v>
          </cell>
          <cell r="EF20">
            <v>0</v>
          </cell>
          <cell r="EG20">
            <v>0</v>
          </cell>
          <cell r="EH20">
            <v>0</v>
          </cell>
          <cell r="EI20">
            <v>0</v>
          </cell>
          <cell r="EJ20">
            <v>0</v>
          </cell>
          <cell r="EK20">
            <v>3</v>
          </cell>
          <cell r="EL20">
            <v>2</v>
          </cell>
          <cell r="EM20">
            <v>0</v>
          </cell>
          <cell r="EN20">
            <v>1</v>
          </cell>
          <cell r="EO20">
            <v>21</v>
          </cell>
          <cell r="EP20">
            <v>16</v>
          </cell>
          <cell r="EQ20">
            <v>4</v>
          </cell>
          <cell r="ER20">
            <v>1</v>
          </cell>
          <cell r="ES20">
            <v>9</v>
          </cell>
          <cell r="ET20">
            <v>85</v>
          </cell>
          <cell r="EU20">
            <v>66</v>
          </cell>
          <cell r="EV20">
            <v>3</v>
          </cell>
          <cell r="EW20">
            <v>6</v>
          </cell>
          <cell r="EX20">
            <v>54</v>
          </cell>
          <cell r="EY20">
            <v>15</v>
          </cell>
          <cell r="EZ20">
            <v>0</v>
          </cell>
          <cell r="FA20">
            <v>75</v>
          </cell>
          <cell r="FB20">
            <v>31</v>
          </cell>
          <cell r="FC20">
            <v>0</v>
          </cell>
          <cell r="FD20">
            <v>3</v>
          </cell>
          <cell r="FE20">
            <v>9</v>
          </cell>
          <cell r="FF20">
            <v>0</v>
          </cell>
          <cell r="FG20">
            <v>0</v>
          </cell>
          <cell r="FH20">
            <v>3</v>
          </cell>
          <cell r="FI20">
            <v>2</v>
          </cell>
          <cell r="FJ20">
            <v>0</v>
          </cell>
          <cell r="FK20">
            <v>1</v>
          </cell>
          <cell r="FL20">
            <v>21</v>
          </cell>
          <cell r="FM20">
            <v>16</v>
          </cell>
          <cell r="FN20">
            <v>4</v>
          </cell>
          <cell r="FO20">
            <v>1</v>
          </cell>
          <cell r="FP20">
            <v>8</v>
          </cell>
          <cell r="FQ20">
            <v>80</v>
          </cell>
          <cell r="FR20">
            <v>62</v>
          </cell>
          <cell r="FS20">
            <v>2</v>
          </cell>
          <cell r="FT20">
            <v>6</v>
          </cell>
          <cell r="FU20">
            <v>46</v>
          </cell>
          <cell r="FV20">
            <v>15</v>
          </cell>
          <cell r="FW20">
            <v>0</v>
          </cell>
          <cell r="FX20">
            <v>67</v>
          </cell>
          <cell r="FY20">
            <v>31</v>
          </cell>
          <cell r="FZ20">
            <v>0</v>
          </cell>
          <cell r="GA20">
            <v>2</v>
          </cell>
          <cell r="GB20">
            <v>6</v>
          </cell>
          <cell r="GC20">
            <v>0</v>
          </cell>
          <cell r="GD20">
            <v>0</v>
          </cell>
          <cell r="GE20">
            <v>3</v>
          </cell>
        </row>
        <row r="21">
          <cell r="D21">
            <v>0</v>
          </cell>
          <cell r="E21">
            <v>0</v>
          </cell>
          <cell r="F21">
            <v>2</v>
          </cell>
          <cell r="G21">
            <v>20</v>
          </cell>
          <cell r="H21">
            <v>8</v>
          </cell>
          <cell r="I21">
            <v>0</v>
          </cell>
          <cell r="J21">
            <v>0</v>
          </cell>
          <cell r="K21">
            <v>0</v>
          </cell>
          <cell r="L21">
            <v>0</v>
          </cell>
          <cell r="M21">
            <v>0</v>
          </cell>
          <cell r="N21">
            <v>0</v>
          </cell>
          <cell r="O21">
            <v>0</v>
          </cell>
          <cell r="P21">
            <v>0</v>
          </cell>
          <cell r="Q21">
            <v>3</v>
          </cell>
          <cell r="R21" t="e">
            <v>#REF!</v>
          </cell>
          <cell r="S21">
            <v>20</v>
          </cell>
          <cell r="T21">
            <v>11</v>
          </cell>
          <cell r="U21" t="e">
            <v>#REF!</v>
          </cell>
          <cell r="V21">
            <v>0</v>
          </cell>
          <cell r="W21">
            <v>0</v>
          </cell>
          <cell r="X21">
            <v>0</v>
          </cell>
          <cell r="Y21">
            <v>0</v>
          </cell>
          <cell r="Z21">
            <v>4</v>
          </cell>
          <cell r="AA21">
            <v>0</v>
          </cell>
          <cell r="AB21">
            <v>0</v>
          </cell>
          <cell r="AC21">
            <v>0</v>
          </cell>
          <cell r="AD21">
            <v>0</v>
          </cell>
          <cell r="AE21">
            <v>0</v>
          </cell>
          <cell r="AF21">
            <v>0</v>
          </cell>
          <cell r="AG21">
            <v>0</v>
          </cell>
          <cell r="AH21">
            <v>0</v>
          </cell>
          <cell r="AI21">
            <v>0</v>
          </cell>
          <cell r="AJ21">
            <v>0</v>
          </cell>
          <cell r="AK21">
            <v>0</v>
          </cell>
          <cell r="AL21">
            <v>5</v>
          </cell>
          <cell r="AM21">
            <v>25</v>
          </cell>
          <cell r="AN21">
            <v>1</v>
          </cell>
          <cell r="AO21" t="e">
            <v>#REF!</v>
          </cell>
          <cell r="AP21">
            <v>25</v>
          </cell>
          <cell r="AQ21">
            <v>1</v>
          </cell>
          <cell r="AR21" t="e">
            <v>#REF!</v>
          </cell>
          <cell r="AS21">
            <v>0</v>
          </cell>
          <cell r="AT21">
            <v>0</v>
          </cell>
          <cell r="AU21">
            <v>0</v>
          </cell>
          <cell r="AV21">
            <v>0</v>
          </cell>
          <cell r="AW21">
            <v>0</v>
          </cell>
          <cell r="AX21">
            <v>0</v>
          </cell>
          <cell r="AY21">
            <v>0</v>
          </cell>
          <cell r="AZ21">
            <v>1</v>
          </cell>
          <cell r="BA21">
            <v>5</v>
          </cell>
          <cell r="BB21">
            <v>4</v>
          </cell>
          <cell r="BC21">
            <v>0</v>
          </cell>
          <cell r="BD21">
            <v>0</v>
          </cell>
          <cell r="BE21">
            <v>2</v>
          </cell>
          <cell r="BF21">
            <v>10</v>
          </cell>
          <cell r="BG21">
            <v>8</v>
          </cell>
          <cell r="BH21">
            <v>0</v>
          </cell>
          <cell r="BI21">
            <v>1</v>
          </cell>
          <cell r="BJ21">
            <v>5</v>
          </cell>
          <cell r="BK21">
            <v>18</v>
          </cell>
          <cell r="BL21" t="e">
            <v>#REF!</v>
          </cell>
          <cell r="BM21">
            <v>10</v>
          </cell>
          <cell r="BN21">
            <v>22</v>
          </cell>
          <cell r="BO21" t="e">
            <v>#REF!</v>
          </cell>
          <cell r="BP21">
            <v>2</v>
          </cell>
          <cell r="BQ21">
            <v>6</v>
          </cell>
          <cell r="BR21">
            <v>0</v>
          </cell>
          <cell r="BS21">
            <v>0</v>
          </cell>
          <cell r="BT21">
            <v>1</v>
          </cell>
          <cell r="BU21">
            <v>0</v>
          </cell>
          <cell r="BV21">
            <v>0</v>
          </cell>
          <cell r="BW21">
            <v>0</v>
          </cell>
          <cell r="BX21">
            <v>0</v>
          </cell>
          <cell r="BY21">
            <v>0</v>
          </cell>
          <cell r="BZ21">
            <v>0</v>
          </cell>
          <cell r="CA21">
            <v>0</v>
          </cell>
          <cell r="CB21">
            <v>5</v>
          </cell>
          <cell r="CC21">
            <v>25</v>
          </cell>
          <cell r="CD21">
            <v>20</v>
          </cell>
          <cell r="CE21">
            <v>0</v>
          </cell>
          <cell r="CF21">
            <v>1</v>
          </cell>
          <cell r="CG21">
            <v>5</v>
          </cell>
          <cell r="CH21">
            <v>2</v>
          </cell>
          <cell r="CI21" t="e">
            <v>#REF!</v>
          </cell>
          <cell r="CJ21">
            <v>5</v>
          </cell>
          <cell r="CK21">
            <v>2</v>
          </cell>
          <cell r="CL21" t="e">
            <v>#REF!</v>
          </cell>
          <cell r="CM21">
            <v>1</v>
          </cell>
          <cell r="CN21">
            <v>3</v>
          </cell>
          <cell r="CO21">
            <v>0</v>
          </cell>
          <cell r="CP21">
            <v>0</v>
          </cell>
          <cell r="CQ21">
            <v>0</v>
          </cell>
          <cell r="CR21">
            <v>0</v>
          </cell>
          <cell r="CS21">
            <v>0</v>
          </cell>
          <cell r="CT21">
            <v>1</v>
          </cell>
          <cell r="CU21">
            <v>5</v>
          </cell>
          <cell r="CV21">
            <v>4</v>
          </cell>
          <cell r="CW21">
            <v>0</v>
          </cell>
          <cell r="CX21">
            <v>1</v>
          </cell>
          <cell r="CY21">
            <v>10</v>
          </cell>
          <cell r="CZ21">
            <v>58</v>
          </cell>
          <cell r="DA21">
            <v>46</v>
          </cell>
          <cell r="DB21">
            <v>1</v>
          </cell>
          <cell r="DC21">
            <v>6</v>
          </cell>
          <cell r="DD21">
            <v>38</v>
          </cell>
          <cell r="DE21">
            <v>3</v>
          </cell>
          <cell r="DF21" t="e">
            <v>#REF!</v>
          </cell>
          <cell r="DG21">
            <v>43</v>
          </cell>
          <cell r="DH21">
            <v>7</v>
          </cell>
          <cell r="DI21" t="e">
            <v>#REF!</v>
          </cell>
          <cell r="DJ21">
            <v>0</v>
          </cell>
          <cell r="DK21">
            <v>0</v>
          </cell>
          <cell r="DL21">
            <v>0</v>
          </cell>
          <cell r="DM21">
            <v>0</v>
          </cell>
          <cell r="DN21">
            <v>1</v>
          </cell>
          <cell r="DO21">
            <v>0</v>
          </cell>
          <cell r="DP21">
            <v>0</v>
          </cell>
          <cell r="DQ21">
            <v>2</v>
          </cell>
          <cell r="DR21">
            <v>10</v>
          </cell>
          <cell r="DS21">
            <v>8</v>
          </cell>
          <cell r="DT21">
            <v>0</v>
          </cell>
          <cell r="DU21">
            <v>1</v>
          </cell>
          <cell r="DV21">
            <v>5</v>
          </cell>
          <cell r="DW21">
            <v>33</v>
          </cell>
          <cell r="DX21">
            <v>26</v>
          </cell>
          <cell r="DY21">
            <v>0</v>
          </cell>
          <cell r="DZ21">
            <v>1</v>
          </cell>
          <cell r="EA21">
            <v>5</v>
          </cell>
          <cell r="EB21">
            <v>2</v>
          </cell>
          <cell r="EC21" t="e">
            <v>#REF!</v>
          </cell>
          <cell r="ED21">
            <v>15</v>
          </cell>
          <cell r="EE21">
            <v>10</v>
          </cell>
          <cell r="EF21" t="e">
            <v>#REF!</v>
          </cell>
          <cell r="EG21">
            <v>2</v>
          </cell>
          <cell r="EH21">
            <v>6</v>
          </cell>
          <cell r="EI21">
            <v>1</v>
          </cell>
          <cell r="EJ21">
            <v>1.85</v>
          </cell>
          <cell r="EK21">
            <v>2</v>
          </cell>
          <cell r="EL21">
            <v>0</v>
          </cell>
          <cell r="EM21">
            <v>0</v>
          </cell>
          <cell r="EN21">
            <v>6</v>
          </cell>
          <cell r="EO21">
            <v>40</v>
          </cell>
          <cell r="EP21">
            <v>24</v>
          </cell>
          <cell r="EQ21">
            <v>0</v>
          </cell>
          <cell r="ER21">
            <v>2</v>
          </cell>
          <cell r="ES21">
            <v>22</v>
          </cell>
          <cell r="ET21">
            <v>126</v>
          </cell>
          <cell r="EU21">
            <v>100</v>
          </cell>
          <cell r="EV21">
            <v>1</v>
          </cell>
          <cell r="EW21">
            <v>14</v>
          </cell>
          <cell r="EX21">
            <v>78</v>
          </cell>
          <cell r="EY21">
            <v>29</v>
          </cell>
          <cell r="EZ21" t="e">
            <v>#REF!</v>
          </cell>
          <cell r="FA21">
            <v>118</v>
          </cell>
          <cell r="FB21">
            <v>53</v>
          </cell>
          <cell r="FC21" t="e">
            <v>#REF!</v>
          </cell>
          <cell r="FD21">
            <v>5</v>
          </cell>
          <cell r="FE21">
            <v>15</v>
          </cell>
          <cell r="FF21">
            <v>1</v>
          </cell>
          <cell r="FG21">
            <v>1.85</v>
          </cell>
          <cell r="FH21">
            <v>8</v>
          </cell>
          <cell r="FI21">
            <v>0</v>
          </cell>
          <cell r="FJ21">
            <v>0</v>
          </cell>
          <cell r="FK21">
            <v>4</v>
          </cell>
          <cell r="FL21">
            <v>20</v>
          </cell>
          <cell r="FM21">
            <v>16</v>
          </cell>
          <cell r="FN21">
            <v>0</v>
          </cell>
          <cell r="FO21">
            <v>2</v>
          </cell>
          <cell r="FP21">
            <v>22</v>
          </cell>
          <cell r="FQ21">
            <v>126</v>
          </cell>
          <cell r="FR21">
            <v>100</v>
          </cell>
          <cell r="FS21">
            <v>1</v>
          </cell>
          <cell r="FT21">
            <v>14</v>
          </cell>
          <cell r="FU21">
            <v>78</v>
          </cell>
          <cell r="FV21">
            <v>26</v>
          </cell>
          <cell r="FW21" t="e">
            <v>#REF!</v>
          </cell>
          <cell r="FX21">
            <v>98</v>
          </cell>
          <cell r="FY21">
            <v>42</v>
          </cell>
          <cell r="FZ21" t="e">
            <v>#REF!</v>
          </cell>
          <cell r="GA21">
            <v>5</v>
          </cell>
          <cell r="GB21">
            <v>15</v>
          </cell>
          <cell r="GC21">
            <v>1</v>
          </cell>
          <cell r="GD21">
            <v>1.85</v>
          </cell>
          <cell r="GE21">
            <v>4</v>
          </cell>
        </row>
        <row r="22">
          <cell r="D22">
            <v>0</v>
          </cell>
          <cell r="E22">
            <v>0</v>
          </cell>
          <cell r="F22">
            <v>0</v>
          </cell>
          <cell r="G22">
            <v>0</v>
          </cell>
          <cell r="H22">
            <v>0</v>
          </cell>
          <cell r="I22">
            <v>0</v>
          </cell>
          <cell r="J22">
            <v>1</v>
          </cell>
          <cell r="K22">
            <v>1</v>
          </cell>
          <cell r="L22">
            <v>13</v>
          </cell>
          <cell r="M22">
            <v>10</v>
          </cell>
          <cell r="N22">
            <v>3</v>
          </cell>
          <cell r="O22">
            <v>1</v>
          </cell>
          <cell r="P22">
            <v>29</v>
          </cell>
          <cell r="Q22">
            <v>6</v>
          </cell>
          <cell r="R22" t="e">
            <v>#REF!</v>
          </cell>
          <cell r="S22">
            <v>29</v>
          </cell>
          <cell r="T22">
            <v>6</v>
          </cell>
          <cell r="U22" t="e">
            <v>#REF!</v>
          </cell>
          <cell r="V22">
            <v>4</v>
          </cell>
          <cell r="W22">
            <v>12</v>
          </cell>
          <cell r="X22">
            <v>0</v>
          </cell>
          <cell r="Y22">
            <v>0</v>
          </cell>
          <cell r="Z22">
            <v>0</v>
          </cell>
          <cell r="AA22">
            <v>0</v>
          </cell>
          <cell r="AB22">
            <v>0</v>
          </cell>
          <cell r="AC22">
            <v>0</v>
          </cell>
          <cell r="AD22">
            <v>0</v>
          </cell>
          <cell r="AE22">
            <v>0</v>
          </cell>
          <cell r="AF22">
            <v>0</v>
          </cell>
          <cell r="AG22">
            <v>1</v>
          </cell>
          <cell r="AH22">
            <v>1</v>
          </cell>
          <cell r="AI22">
            <v>13</v>
          </cell>
          <cell r="AJ22">
            <v>10</v>
          </cell>
          <cell r="AK22">
            <v>0</v>
          </cell>
          <cell r="AL22">
            <v>2</v>
          </cell>
          <cell r="AM22">
            <v>10</v>
          </cell>
          <cell r="AN22">
            <v>0</v>
          </cell>
          <cell r="AO22" t="e">
            <v>#REF!</v>
          </cell>
          <cell r="AP22">
            <v>10</v>
          </cell>
          <cell r="AQ22">
            <v>0</v>
          </cell>
          <cell r="AR22" t="e">
            <v>#REF!</v>
          </cell>
          <cell r="AS22">
            <v>3</v>
          </cell>
          <cell r="AT22">
            <v>9</v>
          </cell>
          <cell r="AU22">
            <v>0</v>
          </cell>
          <cell r="AV22">
            <v>0</v>
          </cell>
          <cell r="AW22">
            <v>0</v>
          </cell>
          <cell r="AX22">
            <v>0</v>
          </cell>
          <cell r="AY22">
            <v>2</v>
          </cell>
          <cell r="AZ22">
            <v>2</v>
          </cell>
          <cell r="BA22">
            <v>26</v>
          </cell>
          <cell r="BB22">
            <v>20</v>
          </cell>
          <cell r="BC22">
            <v>0</v>
          </cell>
          <cell r="BD22">
            <v>1</v>
          </cell>
          <cell r="BE22">
            <v>4</v>
          </cell>
          <cell r="BF22">
            <v>28</v>
          </cell>
          <cell r="BG22">
            <v>22</v>
          </cell>
          <cell r="BH22">
            <v>0</v>
          </cell>
          <cell r="BI22">
            <v>3</v>
          </cell>
          <cell r="BJ22">
            <v>15</v>
          </cell>
          <cell r="BK22">
            <v>6</v>
          </cell>
          <cell r="BL22" t="e">
            <v>#REF!</v>
          </cell>
          <cell r="BM22">
            <v>41</v>
          </cell>
          <cell r="BN22">
            <v>26</v>
          </cell>
          <cell r="BO22" t="e">
            <v>#REF!</v>
          </cell>
          <cell r="BP22">
            <v>0</v>
          </cell>
          <cell r="BQ22">
            <v>0</v>
          </cell>
          <cell r="BR22">
            <v>1</v>
          </cell>
          <cell r="BS22">
            <v>1.85</v>
          </cell>
          <cell r="BT22">
            <v>4</v>
          </cell>
          <cell r="BU22">
            <v>0</v>
          </cell>
          <cell r="BV22">
            <v>0</v>
          </cell>
          <cell r="BW22">
            <v>2</v>
          </cell>
          <cell r="BX22">
            <v>10</v>
          </cell>
          <cell r="BY22">
            <v>8</v>
          </cell>
          <cell r="BZ22">
            <v>1</v>
          </cell>
          <cell r="CA22">
            <v>1</v>
          </cell>
          <cell r="CB22">
            <v>4</v>
          </cell>
          <cell r="CC22">
            <v>36</v>
          </cell>
          <cell r="CD22">
            <v>28</v>
          </cell>
          <cell r="CE22">
            <v>1</v>
          </cell>
          <cell r="CF22">
            <v>1</v>
          </cell>
          <cell r="CG22">
            <v>13</v>
          </cell>
          <cell r="CH22">
            <v>1</v>
          </cell>
          <cell r="CI22" t="e">
            <v>#REF!</v>
          </cell>
          <cell r="CJ22">
            <v>23</v>
          </cell>
          <cell r="CK22">
            <v>9</v>
          </cell>
          <cell r="CL22" t="e">
            <v>#REF!</v>
          </cell>
          <cell r="CM22">
            <v>0</v>
          </cell>
          <cell r="CN22">
            <v>0</v>
          </cell>
          <cell r="CO22">
            <v>0</v>
          </cell>
          <cell r="CP22">
            <v>0</v>
          </cell>
          <cell r="CQ22">
            <v>2</v>
          </cell>
          <cell r="CR22">
            <v>0</v>
          </cell>
          <cell r="CS22">
            <v>1</v>
          </cell>
          <cell r="CT22">
            <v>2</v>
          </cell>
          <cell r="CU22">
            <v>18</v>
          </cell>
          <cell r="CV22">
            <v>14</v>
          </cell>
          <cell r="CW22">
            <v>2</v>
          </cell>
          <cell r="CX22">
            <v>1</v>
          </cell>
          <cell r="CY22">
            <v>8</v>
          </cell>
          <cell r="CZ22">
            <v>64</v>
          </cell>
          <cell r="DA22">
            <v>50</v>
          </cell>
          <cell r="DB22">
            <v>2</v>
          </cell>
          <cell r="DC22">
            <v>2</v>
          </cell>
          <cell r="DD22">
            <v>26</v>
          </cell>
          <cell r="DE22">
            <v>3</v>
          </cell>
          <cell r="DF22" t="e">
            <v>#REF!</v>
          </cell>
          <cell r="DG22">
            <v>44</v>
          </cell>
          <cell r="DH22">
            <v>17</v>
          </cell>
          <cell r="DI22" t="e">
            <v>#REF!</v>
          </cell>
          <cell r="DJ22">
            <v>0</v>
          </cell>
          <cell r="DK22">
            <v>0</v>
          </cell>
          <cell r="DL22">
            <v>2</v>
          </cell>
          <cell r="DM22">
            <v>3.7</v>
          </cell>
          <cell r="DN22">
            <v>3</v>
          </cell>
          <cell r="DO22">
            <v>1</v>
          </cell>
          <cell r="DP22">
            <v>1</v>
          </cell>
          <cell r="DQ22">
            <v>6</v>
          </cell>
          <cell r="DR22">
            <v>46</v>
          </cell>
          <cell r="DS22">
            <v>36</v>
          </cell>
          <cell r="DT22">
            <v>2</v>
          </cell>
          <cell r="DU22">
            <v>1</v>
          </cell>
          <cell r="DV22">
            <v>5</v>
          </cell>
          <cell r="DW22">
            <v>49</v>
          </cell>
          <cell r="DX22">
            <v>38</v>
          </cell>
          <cell r="DY22">
            <v>0</v>
          </cell>
          <cell r="DZ22">
            <v>2</v>
          </cell>
          <cell r="EA22">
            <v>10</v>
          </cell>
          <cell r="EB22">
            <v>3</v>
          </cell>
          <cell r="EC22" t="e">
            <v>#REF!</v>
          </cell>
          <cell r="ED22">
            <v>56</v>
          </cell>
          <cell r="EE22">
            <v>39</v>
          </cell>
          <cell r="EF22" t="e">
            <v>#REF!</v>
          </cell>
          <cell r="EG22">
            <v>2</v>
          </cell>
          <cell r="EH22">
            <v>6</v>
          </cell>
          <cell r="EI22">
            <v>0</v>
          </cell>
          <cell r="EJ22">
            <v>0</v>
          </cell>
          <cell r="EK22">
            <v>8</v>
          </cell>
          <cell r="EL22">
            <v>1</v>
          </cell>
          <cell r="EM22">
            <v>4</v>
          </cell>
          <cell r="EN22">
            <v>12</v>
          </cell>
          <cell r="EO22">
            <v>100</v>
          </cell>
          <cell r="EP22">
            <v>78</v>
          </cell>
          <cell r="EQ22">
            <v>5</v>
          </cell>
          <cell r="ER22">
            <v>6</v>
          </cell>
          <cell r="ES22">
            <v>23</v>
          </cell>
          <cell r="ET22">
            <v>203</v>
          </cell>
          <cell r="EU22">
            <v>158</v>
          </cell>
          <cell r="EV22">
            <v>6</v>
          </cell>
          <cell r="EW22">
            <v>11</v>
          </cell>
          <cell r="EX22">
            <v>103</v>
          </cell>
          <cell r="EY22">
            <v>19</v>
          </cell>
          <cell r="EZ22" t="e">
            <v>#REF!</v>
          </cell>
          <cell r="FA22">
            <v>203</v>
          </cell>
          <cell r="FB22">
            <v>97</v>
          </cell>
          <cell r="FC22" t="e">
            <v>#REF!</v>
          </cell>
          <cell r="FD22">
            <v>9</v>
          </cell>
          <cell r="FE22">
            <v>27</v>
          </cell>
          <cell r="FF22">
            <v>3</v>
          </cell>
          <cell r="FG22">
            <v>5.5500000000000007</v>
          </cell>
          <cell r="FH22">
            <v>17</v>
          </cell>
          <cell r="FI22">
            <v>1</v>
          </cell>
          <cell r="FJ22">
            <v>4</v>
          </cell>
          <cell r="FK22">
            <v>12</v>
          </cell>
          <cell r="FL22">
            <v>100</v>
          </cell>
          <cell r="FM22">
            <v>78</v>
          </cell>
          <cell r="FN22">
            <v>5</v>
          </cell>
          <cell r="FO22">
            <v>5</v>
          </cell>
          <cell r="FP22">
            <v>22</v>
          </cell>
          <cell r="FQ22">
            <v>190</v>
          </cell>
          <cell r="FR22">
            <v>148</v>
          </cell>
          <cell r="FS22">
            <v>3</v>
          </cell>
          <cell r="FT22">
            <v>10</v>
          </cell>
          <cell r="FU22">
            <v>74</v>
          </cell>
          <cell r="FV22">
            <v>13</v>
          </cell>
          <cell r="FW22" t="e">
            <v>#REF!</v>
          </cell>
          <cell r="FX22">
            <v>174</v>
          </cell>
          <cell r="FY22">
            <v>91</v>
          </cell>
          <cell r="FZ22" t="e">
            <v>#REF!</v>
          </cell>
          <cell r="GA22">
            <v>5</v>
          </cell>
          <cell r="GB22">
            <v>15</v>
          </cell>
          <cell r="GC22">
            <v>3</v>
          </cell>
          <cell r="GD22">
            <v>5.5500000000000007</v>
          </cell>
          <cell r="GE22">
            <v>17</v>
          </cell>
        </row>
        <row r="23">
          <cell r="D23">
            <v>0</v>
          </cell>
          <cell r="E23">
            <v>0</v>
          </cell>
          <cell r="F23">
            <v>0</v>
          </cell>
          <cell r="G23">
            <v>0</v>
          </cell>
          <cell r="H23">
            <v>0</v>
          </cell>
          <cell r="I23">
            <v>0</v>
          </cell>
          <cell r="J23">
            <v>0</v>
          </cell>
          <cell r="K23">
            <v>0</v>
          </cell>
          <cell r="L23">
            <v>0</v>
          </cell>
          <cell r="M23">
            <v>0</v>
          </cell>
          <cell r="N23">
            <v>0</v>
          </cell>
          <cell r="O23">
            <v>1</v>
          </cell>
          <cell r="P23">
            <v>5</v>
          </cell>
          <cell r="Q23">
            <v>0</v>
          </cell>
          <cell r="R23">
            <v>0</v>
          </cell>
          <cell r="S23">
            <v>5</v>
          </cell>
          <cell r="T23">
            <v>0</v>
          </cell>
          <cell r="U23">
            <v>0</v>
          </cell>
          <cell r="V23">
            <v>0</v>
          </cell>
          <cell r="W23">
            <v>0</v>
          </cell>
          <cell r="X23">
            <v>1</v>
          </cell>
          <cell r="Y23">
            <v>1.85</v>
          </cell>
          <cell r="Z23">
            <v>0</v>
          </cell>
          <cell r="AA23">
            <v>0</v>
          </cell>
          <cell r="AB23">
            <v>0</v>
          </cell>
          <cell r="AC23">
            <v>0</v>
          </cell>
          <cell r="AD23">
            <v>0</v>
          </cell>
          <cell r="AE23">
            <v>0</v>
          </cell>
          <cell r="AF23">
            <v>0</v>
          </cell>
          <cell r="AG23">
            <v>0</v>
          </cell>
          <cell r="AH23">
            <v>0</v>
          </cell>
          <cell r="AI23">
            <v>0</v>
          </cell>
          <cell r="AJ23">
            <v>0</v>
          </cell>
          <cell r="AK23">
            <v>2</v>
          </cell>
          <cell r="AL23">
            <v>0</v>
          </cell>
          <cell r="AM23">
            <v>16</v>
          </cell>
          <cell r="AN23">
            <v>0</v>
          </cell>
          <cell r="AO23">
            <v>0</v>
          </cell>
          <cell r="AP23">
            <v>16</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1</v>
          </cell>
          <cell r="BF23">
            <v>5</v>
          </cell>
          <cell r="BG23">
            <v>4</v>
          </cell>
          <cell r="BH23">
            <v>1</v>
          </cell>
          <cell r="BI23">
            <v>1</v>
          </cell>
          <cell r="BJ23">
            <v>13</v>
          </cell>
          <cell r="BK23">
            <v>2</v>
          </cell>
          <cell r="BL23">
            <v>0</v>
          </cell>
          <cell r="BM23">
            <v>13</v>
          </cell>
          <cell r="BN23">
            <v>2</v>
          </cell>
          <cell r="BO23">
            <v>0</v>
          </cell>
          <cell r="BP23">
            <v>0</v>
          </cell>
          <cell r="BQ23">
            <v>0</v>
          </cell>
          <cell r="BR23">
            <v>1</v>
          </cell>
          <cell r="BS23">
            <v>1.85</v>
          </cell>
          <cell r="BT23">
            <v>0</v>
          </cell>
          <cell r="BU23">
            <v>0</v>
          </cell>
          <cell r="BV23">
            <v>0</v>
          </cell>
          <cell r="BW23">
            <v>0</v>
          </cell>
          <cell r="BX23">
            <v>0</v>
          </cell>
          <cell r="BY23">
            <v>0</v>
          </cell>
          <cell r="BZ23">
            <v>0</v>
          </cell>
          <cell r="CA23">
            <v>1</v>
          </cell>
          <cell r="CB23">
            <v>1</v>
          </cell>
          <cell r="CC23">
            <v>13</v>
          </cell>
          <cell r="CD23">
            <v>10</v>
          </cell>
          <cell r="CE23">
            <v>0</v>
          </cell>
          <cell r="CF23">
            <v>0</v>
          </cell>
          <cell r="CG23">
            <v>0</v>
          </cell>
          <cell r="CH23">
            <v>1</v>
          </cell>
          <cell r="CI23">
            <v>0</v>
          </cell>
          <cell r="CJ23">
            <v>0</v>
          </cell>
          <cell r="CK23">
            <v>1</v>
          </cell>
          <cell r="CL23">
            <v>0</v>
          </cell>
          <cell r="CM23">
            <v>1</v>
          </cell>
          <cell r="CN23">
            <v>3</v>
          </cell>
          <cell r="CO23">
            <v>1</v>
          </cell>
          <cell r="CP23">
            <v>1.85</v>
          </cell>
          <cell r="CQ23">
            <v>0</v>
          </cell>
          <cell r="CR23">
            <v>0</v>
          </cell>
          <cell r="CS23">
            <v>0</v>
          </cell>
          <cell r="CT23">
            <v>0</v>
          </cell>
          <cell r="CU23">
            <v>0</v>
          </cell>
          <cell r="CV23">
            <v>0</v>
          </cell>
          <cell r="CW23">
            <v>0</v>
          </cell>
          <cell r="CX23">
            <v>1</v>
          </cell>
          <cell r="CY23">
            <v>3</v>
          </cell>
          <cell r="CZ23">
            <v>23</v>
          </cell>
          <cell r="DA23">
            <v>18</v>
          </cell>
          <cell r="DB23">
            <v>0</v>
          </cell>
          <cell r="DC23">
            <v>1</v>
          </cell>
          <cell r="DD23">
            <v>5</v>
          </cell>
          <cell r="DE23">
            <v>0</v>
          </cell>
          <cell r="DF23">
            <v>0</v>
          </cell>
          <cell r="DG23">
            <v>5</v>
          </cell>
          <cell r="DH23">
            <v>0</v>
          </cell>
          <cell r="DI23">
            <v>0</v>
          </cell>
          <cell r="DJ23">
            <v>2</v>
          </cell>
          <cell r="DK23">
            <v>6</v>
          </cell>
          <cell r="DL23">
            <v>1</v>
          </cell>
          <cell r="DM23">
            <v>1.85</v>
          </cell>
          <cell r="DN23">
            <v>0</v>
          </cell>
          <cell r="DO23">
            <v>0</v>
          </cell>
          <cell r="DP23">
            <v>0</v>
          </cell>
          <cell r="DQ23">
            <v>0</v>
          </cell>
          <cell r="DR23">
            <v>0</v>
          </cell>
          <cell r="DS23">
            <v>0</v>
          </cell>
          <cell r="DT23">
            <v>0</v>
          </cell>
          <cell r="DU23">
            <v>0</v>
          </cell>
          <cell r="DV23">
            <v>1</v>
          </cell>
          <cell r="DW23">
            <v>5</v>
          </cell>
          <cell r="DX23">
            <v>4</v>
          </cell>
          <cell r="DY23">
            <v>0</v>
          </cell>
          <cell r="DZ23">
            <v>4</v>
          </cell>
          <cell r="EA23">
            <v>20</v>
          </cell>
          <cell r="EB23">
            <v>1</v>
          </cell>
          <cell r="EC23">
            <v>0</v>
          </cell>
          <cell r="ED23">
            <v>20</v>
          </cell>
          <cell r="EE23">
            <v>1</v>
          </cell>
          <cell r="EF23">
            <v>0</v>
          </cell>
          <cell r="EG23">
            <v>0</v>
          </cell>
          <cell r="EH23">
            <v>0</v>
          </cell>
          <cell r="EI23">
            <v>1</v>
          </cell>
          <cell r="EJ23">
            <v>1.85</v>
          </cell>
          <cell r="EK23">
            <v>0</v>
          </cell>
          <cell r="EL23">
            <v>0</v>
          </cell>
          <cell r="EM23">
            <v>0</v>
          </cell>
          <cell r="EN23">
            <v>0</v>
          </cell>
          <cell r="EO23">
            <v>0</v>
          </cell>
          <cell r="EP23">
            <v>0</v>
          </cell>
          <cell r="EQ23">
            <v>0</v>
          </cell>
          <cell r="ER23">
            <v>2</v>
          </cell>
          <cell r="ES23">
            <v>6</v>
          </cell>
          <cell r="ET23">
            <v>46</v>
          </cell>
          <cell r="EU23">
            <v>36</v>
          </cell>
          <cell r="EV23">
            <v>3</v>
          </cell>
          <cell r="EW23">
            <v>7</v>
          </cell>
          <cell r="EX23">
            <v>59</v>
          </cell>
          <cell r="EY23">
            <v>4</v>
          </cell>
          <cell r="EZ23">
            <v>0</v>
          </cell>
          <cell r="FA23">
            <v>59</v>
          </cell>
          <cell r="FB23">
            <v>4</v>
          </cell>
          <cell r="FC23">
            <v>0</v>
          </cell>
          <cell r="FD23">
            <v>3</v>
          </cell>
          <cell r="FE23">
            <v>9</v>
          </cell>
          <cell r="FF23">
            <v>5</v>
          </cell>
          <cell r="FG23">
            <v>9.25</v>
          </cell>
          <cell r="FH23">
            <v>0</v>
          </cell>
          <cell r="FI23">
            <v>0</v>
          </cell>
          <cell r="FJ23">
            <v>0</v>
          </cell>
          <cell r="FK23">
            <v>0</v>
          </cell>
          <cell r="FL23">
            <v>0</v>
          </cell>
          <cell r="FM23">
            <v>0</v>
          </cell>
          <cell r="FN23">
            <v>0</v>
          </cell>
          <cell r="FO23">
            <v>2</v>
          </cell>
          <cell r="FP23">
            <v>6</v>
          </cell>
          <cell r="FQ23">
            <v>46</v>
          </cell>
          <cell r="FR23">
            <v>36</v>
          </cell>
          <cell r="FS23">
            <v>3</v>
          </cell>
          <cell r="FT23">
            <v>6</v>
          </cell>
          <cell r="FU23">
            <v>54</v>
          </cell>
          <cell r="FV23">
            <v>4</v>
          </cell>
          <cell r="FW23">
            <v>0</v>
          </cell>
          <cell r="FX23">
            <v>54</v>
          </cell>
          <cell r="FY23">
            <v>4</v>
          </cell>
          <cell r="FZ23">
            <v>0</v>
          </cell>
          <cell r="GA23">
            <v>3</v>
          </cell>
          <cell r="GB23">
            <v>9</v>
          </cell>
          <cell r="GC23">
            <v>4</v>
          </cell>
          <cell r="GD23">
            <v>7.4</v>
          </cell>
          <cell r="GE23">
            <v>0</v>
          </cell>
        </row>
      </sheetData>
      <sheetData sheetId="20"/>
      <sheetData sheetId="21"/>
      <sheetData sheetId="22"/>
      <sheetData sheetId="23"/>
      <sheetData sheetId="24"/>
      <sheetData sheetId="25"/>
      <sheetData sheetId="26"/>
      <sheetData sheetId="27"/>
      <sheetData sheetId="28"/>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SNPDCL"/>
      <sheetName val="TSNPDCL 11-17"/>
    </sheetNames>
    <sheetDataSet>
      <sheetData sheetId="0">
        <row r="7">
          <cell r="F7">
            <v>3927672</v>
          </cell>
          <cell r="G7">
            <v>2617.031485</v>
          </cell>
          <cell r="I7">
            <v>4027547</v>
          </cell>
          <cell r="J7">
            <v>2716.906485</v>
          </cell>
          <cell r="L7">
            <v>4127422</v>
          </cell>
          <cell r="M7">
            <v>2816.781485</v>
          </cell>
          <cell r="O7">
            <v>4227297</v>
          </cell>
          <cell r="P7">
            <v>2916.656485</v>
          </cell>
          <cell r="R7">
            <v>4327172</v>
          </cell>
          <cell r="S7">
            <v>3016.531485</v>
          </cell>
          <cell r="U7">
            <v>4427047</v>
          </cell>
          <cell r="V7">
            <v>3116.406485</v>
          </cell>
        </row>
        <row r="8">
          <cell r="F8">
            <v>401109</v>
          </cell>
          <cell r="G8">
            <v>700.91566299999988</v>
          </cell>
          <cell r="I8">
            <v>419489</v>
          </cell>
          <cell r="J8">
            <v>737.67566299999987</v>
          </cell>
          <cell r="L8">
            <v>437869</v>
          </cell>
          <cell r="M8">
            <v>774.43566299999986</v>
          </cell>
          <cell r="O8">
            <v>456249</v>
          </cell>
          <cell r="P8">
            <v>811.19566299999985</v>
          </cell>
          <cell r="R8">
            <v>474629</v>
          </cell>
          <cell r="S8">
            <v>847.95566299999984</v>
          </cell>
          <cell r="U8">
            <v>493009</v>
          </cell>
          <cell r="V8">
            <v>884.71566299999984</v>
          </cell>
        </row>
        <row r="9">
          <cell r="F9">
            <v>32321</v>
          </cell>
          <cell r="G9">
            <v>541.44015059599985</v>
          </cell>
          <cell r="I9">
            <v>32821</v>
          </cell>
          <cell r="J9">
            <v>549.44015059599985</v>
          </cell>
          <cell r="L9">
            <v>33321</v>
          </cell>
          <cell r="M9">
            <v>557.44015059599985</v>
          </cell>
          <cell r="O9">
            <v>33821</v>
          </cell>
          <cell r="P9">
            <v>565.44015059599985</v>
          </cell>
          <cell r="R9">
            <v>34321</v>
          </cell>
          <cell r="S9">
            <v>573.44015059599985</v>
          </cell>
          <cell r="U9">
            <v>34821</v>
          </cell>
          <cell r="V9">
            <v>581.44015059599985</v>
          </cell>
        </row>
        <row r="10">
          <cell r="F10">
            <v>6884.0000000000009</v>
          </cell>
          <cell r="G10">
            <v>17.160815408000001</v>
          </cell>
          <cell r="I10">
            <v>7123.0000000000018</v>
          </cell>
          <cell r="J10">
            <v>17.877815408000004</v>
          </cell>
          <cell r="L10">
            <v>7362.0000000000027</v>
          </cell>
          <cell r="M10">
            <v>18.594815408000006</v>
          </cell>
          <cell r="O10">
            <v>7601.0000000000036</v>
          </cell>
          <cell r="P10">
            <v>19.311815408000008</v>
          </cell>
          <cell r="R10">
            <v>7840.0000000000045</v>
          </cell>
          <cell r="S10">
            <v>20.02881540800001</v>
          </cell>
          <cell r="U10">
            <v>8079.0000000000055</v>
          </cell>
          <cell r="V10">
            <v>20.745815408000013</v>
          </cell>
        </row>
        <row r="11">
          <cell r="F11">
            <v>1145709</v>
          </cell>
          <cell r="H11">
            <v>4832690.1284992434</v>
          </cell>
          <cell r="I11">
            <v>1195709</v>
          </cell>
          <cell r="K11">
            <v>5082690.1284992434</v>
          </cell>
          <cell r="L11">
            <v>1245709</v>
          </cell>
          <cell r="N11">
            <v>5332690.1284992434</v>
          </cell>
          <cell r="O11">
            <v>1295709</v>
          </cell>
          <cell r="Q11">
            <v>5582690.1284992434</v>
          </cell>
          <cell r="R11">
            <v>1345709</v>
          </cell>
          <cell r="T11">
            <v>5832690.1284992434</v>
          </cell>
          <cell r="U11">
            <v>1395709</v>
          </cell>
          <cell r="W11">
            <v>6082690.1284992434</v>
          </cell>
        </row>
        <row r="12">
          <cell r="F12">
            <v>59779</v>
          </cell>
          <cell r="G12">
            <v>162.76966704399999</v>
          </cell>
          <cell r="I12">
            <v>62829</v>
          </cell>
          <cell r="J12">
            <v>174.96966704399998</v>
          </cell>
          <cell r="L12">
            <v>65879</v>
          </cell>
          <cell r="M12">
            <v>187.16966704399997</v>
          </cell>
          <cell r="O12">
            <v>68929</v>
          </cell>
          <cell r="P12">
            <v>199.36966704399995</v>
          </cell>
          <cell r="R12">
            <v>71979</v>
          </cell>
          <cell r="S12">
            <v>211.56966704399994</v>
          </cell>
          <cell r="U12">
            <v>75029</v>
          </cell>
          <cell r="V12">
            <v>223.76966704399993</v>
          </cell>
        </row>
        <row r="13">
          <cell r="F13">
            <v>26241</v>
          </cell>
          <cell r="G13">
            <v>40.37075500000001</v>
          </cell>
          <cell r="I13">
            <v>26441</v>
          </cell>
          <cell r="J13">
            <v>40.570755000000013</v>
          </cell>
          <cell r="L13">
            <v>26641</v>
          </cell>
          <cell r="M13">
            <v>40.770755000000015</v>
          </cell>
          <cell r="O13">
            <v>26841</v>
          </cell>
          <cell r="P13">
            <v>40.970755000000018</v>
          </cell>
          <cell r="R13">
            <v>27041</v>
          </cell>
          <cell r="S13">
            <v>41.170755000000021</v>
          </cell>
          <cell r="U13">
            <v>27241</v>
          </cell>
          <cell r="V13">
            <v>41.370755000000024</v>
          </cell>
        </row>
        <row r="23">
          <cell r="F23">
            <v>1725</v>
          </cell>
          <cell r="G23">
            <v>327.91350000000006</v>
          </cell>
          <cell r="I23">
            <v>1825</v>
          </cell>
          <cell r="J23">
            <v>342.91350000000006</v>
          </cell>
          <cell r="L23">
            <v>1925</v>
          </cell>
          <cell r="M23">
            <v>357.91350000000006</v>
          </cell>
          <cell r="O23">
            <v>2025</v>
          </cell>
          <cell r="P23">
            <v>372.91350000000006</v>
          </cell>
          <cell r="R23">
            <v>2125</v>
          </cell>
          <cell r="S23">
            <v>387.91350000000006</v>
          </cell>
          <cell r="U23">
            <v>2225</v>
          </cell>
          <cell r="V23">
            <v>402.91350000000006</v>
          </cell>
        </row>
        <row r="28">
          <cell r="F28">
            <v>433</v>
          </cell>
          <cell r="G28">
            <v>76.9726</v>
          </cell>
          <cell r="I28">
            <v>463</v>
          </cell>
          <cell r="J28">
            <v>79.9726</v>
          </cell>
          <cell r="L28">
            <v>493</v>
          </cell>
          <cell r="M28">
            <v>82.9726</v>
          </cell>
          <cell r="O28">
            <v>523</v>
          </cell>
          <cell r="P28">
            <v>85.9726</v>
          </cell>
          <cell r="R28">
            <v>553</v>
          </cell>
          <cell r="S28">
            <v>88.9726</v>
          </cell>
          <cell r="U28">
            <v>583</v>
          </cell>
          <cell r="V28">
            <v>91.9726</v>
          </cell>
        </row>
        <row r="29">
          <cell r="F29">
            <v>18</v>
          </cell>
          <cell r="G29">
            <v>2.5649999999999999</v>
          </cell>
          <cell r="I29">
            <v>18</v>
          </cell>
          <cell r="J29">
            <v>2.5649999999999999</v>
          </cell>
          <cell r="L29">
            <v>18</v>
          </cell>
          <cell r="M29">
            <v>2.5649999999999999</v>
          </cell>
          <cell r="O29">
            <v>18</v>
          </cell>
          <cell r="P29">
            <v>2.5649999999999999</v>
          </cell>
          <cell r="R29">
            <v>18</v>
          </cell>
          <cell r="S29">
            <v>2.5649999999999999</v>
          </cell>
          <cell r="U29">
            <v>18</v>
          </cell>
          <cell r="V29">
            <v>2.5649999999999999</v>
          </cell>
        </row>
        <row r="30">
          <cell r="F30">
            <v>201</v>
          </cell>
          <cell r="G30">
            <v>65.432100000000005</v>
          </cell>
          <cell r="I30">
            <v>201</v>
          </cell>
          <cell r="J30">
            <v>65.432100000000005</v>
          </cell>
          <cell r="L30">
            <v>201</v>
          </cell>
          <cell r="M30">
            <v>65.432100000000005</v>
          </cell>
          <cell r="O30">
            <v>201</v>
          </cell>
          <cell r="P30">
            <v>65.432100000000005</v>
          </cell>
          <cell r="R30">
            <v>201</v>
          </cell>
          <cell r="S30">
            <v>65.432100000000005</v>
          </cell>
          <cell r="U30">
            <v>201</v>
          </cell>
          <cell r="V30">
            <v>65.432100000000005</v>
          </cell>
        </row>
        <row r="32">
          <cell r="F32">
            <v>132</v>
          </cell>
          <cell r="G32">
            <v>36.730000000000004</v>
          </cell>
          <cell r="I32">
            <v>132</v>
          </cell>
          <cell r="J32">
            <v>36.730000000000004</v>
          </cell>
          <cell r="L32">
            <v>132</v>
          </cell>
          <cell r="M32">
            <v>36.730000000000004</v>
          </cell>
          <cell r="O32">
            <v>132</v>
          </cell>
          <cell r="P32">
            <v>36.730000000000004</v>
          </cell>
          <cell r="R32">
            <v>132</v>
          </cell>
          <cell r="S32">
            <v>36.730000000000004</v>
          </cell>
          <cell r="U32">
            <v>132</v>
          </cell>
          <cell r="V32">
            <v>36.730000000000004</v>
          </cell>
        </row>
        <row r="33">
          <cell r="F33">
            <v>17</v>
          </cell>
          <cell r="G33">
            <v>4.49</v>
          </cell>
          <cell r="I33">
            <v>17</v>
          </cell>
          <cell r="J33">
            <v>4.49</v>
          </cell>
          <cell r="L33">
            <v>17</v>
          </cell>
          <cell r="M33">
            <v>4.49</v>
          </cell>
          <cell r="O33">
            <v>17</v>
          </cell>
          <cell r="P33">
            <v>4.49</v>
          </cell>
          <cell r="R33">
            <v>17</v>
          </cell>
          <cell r="S33">
            <v>4.49</v>
          </cell>
          <cell r="U33">
            <v>17</v>
          </cell>
          <cell r="V33">
            <v>4.49</v>
          </cell>
        </row>
        <row r="35">
          <cell r="F35">
            <v>1</v>
          </cell>
          <cell r="G35">
            <v>146.40525000000005</v>
          </cell>
          <cell r="I35">
            <v>1</v>
          </cell>
          <cell r="J35">
            <v>156.40525000000005</v>
          </cell>
          <cell r="L35">
            <v>1</v>
          </cell>
          <cell r="M35">
            <v>166.40525000000005</v>
          </cell>
          <cell r="O35">
            <v>1</v>
          </cell>
          <cell r="P35">
            <v>176.40525000000005</v>
          </cell>
          <cell r="R35">
            <v>1</v>
          </cell>
          <cell r="S35">
            <v>186.40525000000005</v>
          </cell>
          <cell r="U35">
            <v>1</v>
          </cell>
          <cell r="V35">
            <v>196.40525000000005</v>
          </cell>
        </row>
        <row r="44">
          <cell r="F44">
            <v>39</v>
          </cell>
          <cell r="G44">
            <v>63.624000000000002</v>
          </cell>
          <cell r="I44">
            <v>40</v>
          </cell>
          <cell r="J44">
            <v>64.123999999999995</v>
          </cell>
          <cell r="L44">
            <v>41</v>
          </cell>
          <cell r="M44">
            <v>64.623999999999995</v>
          </cell>
          <cell r="O44">
            <v>42</v>
          </cell>
          <cell r="P44">
            <v>65.123999999999995</v>
          </cell>
          <cell r="R44">
            <v>43</v>
          </cell>
          <cell r="S44">
            <v>65.623999999999995</v>
          </cell>
          <cell r="U44">
            <v>44</v>
          </cell>
          <cell r="V44">
            <v>66.123999999999995</v>
          </cell>
        </row>
        <row r="48">
          <cell r="F48">
            <v>1</v>
          </cell>
          <cell r="G48">
            <v>4.2</v>
          </cell>
          <cell r="I48">
            <v>1</v>
          </cell>
          <cell r="J48">
            <v>4.2</v>
          </cell>
          <cell r="L48">
            <v>1</v>
          </cell>
          <cell r="M48">
            <v>4.2</v>
          </cell>
          <cell r="O48">
            <v>1</v>
          </cell>
          <cell r="P48">
            <v>4.2</v>
          </cell>
          <cell r="R48">
            <v>1</v>
          </cell>
          <cell r="S48">
            <v>4.2</v>
          </cell>
          <cell r="U48">
            <v>1</v>
          </cell>
          <cell r="V48">
            <v>4.2</v>
          </cell>
        </row>
        <row r="49">
          <cell r="F49">
            <v>15</v>
          </cell>
          <cell r="G49">
            <v>13.077</v>
          </cell>
          <cell r="I49">
            <v>15</v>
          </cell>
          <cell r="J49">
            <v>13.077</v>
          </cell>
          <cell r="L49">
            <v>15</v>
          </cell>
          <cell r="M49">
            <v>13.077</v>
          </cell>
          <cell r="O49">
            <v>15</v>
          </cell>
          <cell r="P49">
            <v>13.077</v>
          </cell>
          <cell r="R49">
            <v>15</v>
          </cell>
          <cell r="S49">
            <v>13.077</v>
          </cell>
          <cell r="U49">
            <v>15</v>
          </cell>
          <cell r="V49">
            <v>13.077</v>
          </cell>
        </row>
        <row r="51">
          <cell r="F51">
            <v>19</v>
          </cell>
          <cell r="G51">
            <v>57.256</v>
          </cell>
          <cell r="I51">
            <v>19</v>
          </cell>
          <cell r="J51">
            <v>57.256</v>
          </cell>
          <cell r="L51">
            <v>19</v>
          </cell>
          <cell r="M51">
            <v>57.256</v>
          </cell>
          <cell r="O51">
            <v>19</v>
          </cell>
          <cell r="P51">
            <v>57.256</v>
          </cell>
          <cell r="R51">
            <v>19</v>
          </cell>
          <cell r="S51">
            <v>57.256</v>
          </cell>
          <cell r="U51">
            <v>19</v>
          </cell>
          <cell r="V51">
            <v>57.256</v>
          </cell>
        </row>
        <row r="53">
          <cell r="F53">
            <v>36</v>
          </cell>
          <cell r="G53">
            <v>65.103999999999999</v>
          </cell>
          <cell r="I53">
            <v>36</v>
          </cell>
          <cell r="J53">
            <v>65.103999999999999</v>
          </cell>
          <cell r="L53">
            <v>36</v>
          </cell>
          <cell r="M53">
            <v>65.103999999999999</v>
          </cell>
          <cell r="O53">
            <v>36</v>
          </cell>
          <cell r="P53">
            <v>65.103999999999999</v>
          </cell>
          <cell r="R53">
            <v>36</v>
          </cell>
          <cell r="S53">
            <v>65.103999999999999</v>
          </cell>
          <cell r="U53">
            <v>36</v>
          </cell>
          <cell r="V53">
            <v>65.103999999999999</v>
          </cell>
        </row>
        <row r="54">
          <cell r="F54">
            <v>6</v>
          </cell>
          <cell r="G54">
            <v>10.57</v>
          </cell>
          <cell r="I54">
            <v>6</v>
          </cell>
          <cell r="J54">
            <v>10.57</v>
          </cell>
          <cell r="L54">
            <v>6</v>
          </cell>
          <cell r="M54">
            <v>10.57</v>
          </cell>
          <cell r="O54">
            <v>6</v>
          </cell>
          <cell r="P54">
            <v>10.57</v>
          </cell>
          <cell r="R54">
            <v>6</v>
          </cell>
          <cell r="S54">
            <v>10.57</v>
          </cell>
          <cell r="U54">
            <v>6</v>
          </cell>
          <cell r="V54">
            <v>10.57</v>
          </cell>
        </row>
        <row r="64">
          <cell r="F64">
            <v>17</v>
          </cell>
          <cell r="G64">
            <v>192.92</v>
          </cell>
          <cell r="I64">
            <v>17</v>
          </cell>
          <cell r="J64">
            <v>192.92</v>
          </cell>
          <cell r="L64">
            <v>17</v>
          </cell>
          <cell r="M64">
            <v>192.92</v>
          </cell>
          <cell r="O64">
            <v>17</v>
          </cell>
          <cell r="P64">
            <v>192.92</v>
          </cell>
          <cell r="R64">
            <v>17</v>
          </cell>
          <cell r="S64">
            <v>192.92</v>
          </cell>
          <cell r="U64">
            <v>17</v>
          </cell>
          <cell r="V64">
            <v>192.92</v>
          </cell>
        </row>
        <row r="69">
          <cell r="F69">
            <v>3</v>
          </cell>
          <cell r="G69">
            <v>18</v>
          </cell>
          <cell r="I69">
            <v>3</v>
          </cell>
          <cell r="J69">
            <v>18</v>
          </cell>
          <cell r="L69">
            <v>3</v>
          </cell>
          <cell r="M69">
            <v>18</v>
          </cell>
          <cell r="O69">
            <v>3</v>
          </cell>
          <cell r="P69">
            <v>18</v>
          </cell>
          <cell r="R69">
            <v>3</v>
          </cell>
          <cell r="S69">
            <v>18</v>
          </cell>
          <cell r="U69">
            <v>3</v>
          </cell>
          <cell r="V69">
            <v>18</v>
          </cell>
        </row>
        <row r="71">
          <cell r="F71">
            <v>33</v>
          </cell>
          <cell r="G71">
            <v>2380.886</v>
          </cell>
          <cell r="I71">
            <v>38</v>
          </cell>
          <cell r="J71">
            <v>4665.7460000000001</v>
          </cell>
          <cell r="L71">
            <v>38</v>
          </cell>
          <cell r="M71">
            <v>4665.7460000000001</v>
          </cell>
          <cell r="O71">
            <v>42</v>
          </cell>
          <cell r="P71">
            <v>5315.7460000000001</v>
          </cell>
          <cell r="R71">
            <v>42</v>
          </cell>
          <cell r="S71">
            <v>5315.7460000000001</v>
          </cell>
          <cell r="U71">
            <v>42</v>
          </cell>
          <cell r="V71">
            <v>5315.7460000000001</v>
          </cell>
        </row>
        <row r="74">
          <cell r="F74">
            <v>10</v>
          </cell>
          <cell r="G74">
            <v>150</v>
          </cell>
          <cell r="I74">
            <v>10</v>
          </cell>
          <cell r="J74">
            <v>150</v>
          </cell>
          <cell r="L74">
            <v>10</v>
          </cell>
          <cell r="M74">
            <v>150</v>
          </cell>
          <cell r="O74">
            <v>10</v>
          </cell>
          <cell r="P74">
            <v>150</v>
          </cell>
          <cell r="R74">
            <v>10</v>
          </cell>
          <cell r="S74">
            <v>150</v>
          </cell>
          <cell r="U74">
            <v>10</v>
          </cell>
          <cell r="V74">
            <v>150</v>
          </cell>
        </row>
        <row r="75">
          <cell r="F75">
            <v>2</v>
          </cell>
          <cell r="G75">
            <v>26</v>
          </cell>
          <cell r="I75">
            <v>2</v>
          </cell>
          <cell r="J75">
            <v>26</v>
          </cell>
          <cell r="L75">
            <v>2</v>
          </cell>
          <cell r="M75">
            <v>26</v>
          </cell>
          <cell r="O75">
            <v>2</v>
          </cell>
          <cell r="P75">
            <v>26</v>
          </cell>
          <cell r="R75">
            <v>2</v>
          </cell>
          <cell r="S75">
            <v>26</v>
          </cell>
          <cell r="U75">
            <v>2</v>
          </cell>
          <cell r="V75">
            <v>26</v>
          </cell>
        </row>
      </sheetData>
      <sheetData sheetId="1">
        <row r="7">
          <cell r="C7">
            <v>3192030</v>
          </cell>
        </row>
      </sheetData>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SGL 13072019"/>
      <sheetName val="BSGL18072019"/>
      <sheetName val="BS180072019"/>
      <sheetName val="BSGL20072019"/>
      <sheetName val="BS20072019"/>
      <sheetName val="BS23072019"/>
      <sheetName val="BSGL24072019"/>
      <sheetName val="BS24072019"/>
      <sheetName val="BSGL 27072019"/>
      <sheetName val="BS27072019"/>
      <sheetName val="BS30072019"/>
      <sheetName val="BSGL30072019"/>
      <sheetName val="BSGL31.072019"/>
      <sheetName val="BS31072019"/>
      <sheetName val="BSGL02082019"/>
      <sheetName val="BS02082019"/>
      <sheetName val="BSGL03082019(1)"/>
      <sheetName val="BS03082019(1)"/>
      <sheetName val="BS06082019"/>
      <sheetName val="BSGL07082019"/>
      <sheetName val="BS07082019"/>
      <sheetName val="BSGL08082019"/>
      <sheetName val="BS08082019"/>
      <sheetName val="BSGL31.08.20191726"/>
      <sheetName val="BS310820191721"/>
      <sheetName val="BSGL05.09.2019"/>
      <sheetName val="BS05092019"/>
      <sheetName val="BS26092019"/>
      <sheetName val="BS "/>
      <sheetName val="P &amp; L"/>
      <sheetName val="Cash Flow"/>
      <sheetName val="Notes 1-12"/>
      <sheetName val="Loans Note 5.3"/>
      <sheetName val="Loans Note 5.4"/>
      <sheetName val="Loans Note 5.5"/>
      <sheetName val="Note No.5.6"/>
      <sheetName val="Dep as per Comp 13"/>
      <sheetName val="Notes 14 - 26"/>
      <sheetName val="Actuiry&lt;1.2.99"/>
      <sheetName val="Actuiry&gt;1.2.99"/>
      <sheetName val="Notes 27-29"/>
      <sheetName val="Other Disclosures"/>
      <sheetName val="AVG 18-19"/>
      <sheetName val="Genral Notes"/>
      <sheetName val="Analasis"/>
      <sheetName val="Def.Tax2018-19 as per Auditors "/>
      <sheetName val="Dep. I.T.Act2018-19"/>
      <sheetName val="Income statement18-19"/>
      <sheetName val="Sheet1"/>
      <sheetName val="Sheet2"/>
      <sheetName val="Sheet3"/>
      <sheetName val="Sheet4"/>
      <sheetName val="General Notes"/>
      <sheetName val="Loans Shedule"/>
      <sheetName val="Repayment Shedule"/>
      <sheetName val="Sheet11"/>
      <sheetName val="Realted Party Disclosures"/>
      <sheetName val="Payment to Auditors"/>
      <sheetName val="MAT112-13"/>
      <sheetName val="Weoghted avg c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row r="5">
          <cell r="C5">
            <v>8444670957.5799999</v>
          </cell>
        </row>
        <row r="282">
          <cell r="C282">
            <v>16818405933.179998</v>
          </cell>
        </row>
      </sheetData>
      <sheetData sheetId="38" refreshError="1"/>
      <sheetData sheetId="39" refreshError="1"/>
      <sheetData sheetId="40" refreshError="1">
        <row r="9">
          <cell r="C9">
            <v>88336787</v>
          </cell>
        </row>
        <row r="34">
          <cell r="C34">
            <v>719815143.93999994</v>
          </cell>
        </row>
        <row r="59">
          <cell r="C59">
            <v>-8262382.8799999999</v>
          </cell>
        </row>
        <row r="60">
          <cell r="C60">
            <v>236391339</v>
          </cell>
        </row>
        <row r="63">
          <cell r="C63">
            <v>-24908092</v>
          </cell>
        </row>
        <row r="65">
          <cell r="C65">
            <v>1073963381.6100001</v>
          </cell>
        </row>
      </sheetData>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to Accounts"/>
      <sheetName val="Line Items"/>
      <sheetName val="COA Templet"/>
      <sheetName val="Report"/>
      <sheetName val="Data Validation"/>
      <sheetName val="BS"/>
      <sheetName val="P &amp; L"/>
      <sheetName val="Cash Flow"/>
      <sheetName val="Main Notes"/>
      <sheetName val="TP SUMMARY"/>
      <sheetName val="DTA DISCLOSURE SHEET"/>
      <sheetName val="DTA DTL Calculation"/>
      <sheetName val="JE"/>
      <sheetName val="MSME VENDORS"/>
      <sheetName val="TOTAL TRADE PAYABLE 2020-21"/>
      <sheetName val="Note 11 Fixed Assests "/>
      <sheetName val="Note 12 Non Current Investments"/>
      <sheetName val="ICD LINE ITEM WISE"/>
      <sheetName val="ICD SUMMARY"/>
      <sheetName val="DEP AS PER IT ACT "/>
      <sheetName val="UNABSORBED DEP"/>
      <sheetName val="CC ASSETS"/>
      <sheetName val="CC ASSET GRAN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row r="18">
          <cell r="D18">
            <v>163731130536</v>
          </cell>
          <cell r="I18">
            <v>175685673342</v>
          </cell>
        </row>
        <row r="21">
          <cell r="D21">
            <v>442565006</v>
          </cell>
          <cell r="I21">
            <v>442565006</v>
          </cell>
        </row>
      </sheetData>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to Accounts"/>
      <sheetName val="Line Items"/>
      <sheetName val="COA Templet"/>
      <sheetName val="Report"/>
      <sheetName val="Data Validation"/>
      <sheetName val="BS"/>
      <sheetName val="P &amp; L"/>
      <sheetName val="Cash Flow"/>
      <sheetName val="Ratios Workings"/>
      <sheetName val="29. Ratios"/>
      <sheetName val="Main Notes"/>
      <sheetName val="TP SUMMARY"/>
      <sheetName val="Trade Payable Ageing"/>
      <sheetName val="DTA DISCLOSURE SHEET"/>
      <sheetName val="DTA DTL Calculation"/>
      <sheetName val="JE"/>
      <sheetName val="MSME VENDORS"/>
      <sheetName val="TOTAL TRADE PAYABLE 2020-21"/>
      <sheetName val="Note 11 Fixed Assests "/>
      <sheetName val="Ageing of CWIP"/>
      <sheetName val="Note 12 Non Current Investments"/>
      <sheetName val="Ageing of Trade Receivables"/>
      <sheetName val="ICD LINE ITEM WISE"/>
      <sheetName val="ICD SUMMARY"/>
      <sheetName val="DEP AS PER IT ACT "/>
      <sheetName val="UNABSORBED DEP"/>
      <sheetName val="CC ASSETS"/>
      <sheetName val="CC ASSET GRAN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ow r="18">
          <cell r="I18">
            <v>18946.240000000005</v>
          </cell>
        </row>
        <row r="21">
          <cell r="I21">
            <v>68.72</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to Accounts"/>
      <sheetName val="Line Items"/>
      <sheetName val="COA Templet"/>
      <sheetName val="Report"/>
      <sheetName val="Data Validation"/>
      <sheetName val="BS"/>
      <sheetName val="P &amp; L"/>
      <sheetName val="Cash Flow"/>
      <sheetName val="Main Notes"/>
      <sheetName val="Ratios Workings"/>
      <sheetName val="Note 11 Fixed Assests "/>
      <sheetName val="Ageing of CWIP"/>
      <sheetName val="Note 12 Non Current Investments"/>
      <sheetName val="17 Ageing of Trade Receivables"/>
      <sheetName val="29. Ratios"/>
      <sheetName val="30. KMP"/>
      <sheetName val="TP SUMMARY"/>
      <sheetName val="Trade Payable Ageing"/>
      <sheetName val="DTA DISCLOSURE SHEET"/>
      <sheetName val="DTA DTL Calculation"/>
      <sheetName val="JE"/>
      <sheetName val="MSME VENDORS"/>
      <sheetName val="TOTAL TRADE PAYABLE 2020-21"/>
      <sheetName val="ICD LINE ITEM WISE"/>
      <sheetName val="ICD SUMMARY"/>
      <sheetName val="DEP AS PER IT ACT "/>
      <sheetName val="UNABSORBED DEP"/>
      <sheetName val="CC ASSETS"/>
      <sheetName val="CC ASSET GRAN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18">
          <cell r="I18">
            <v>20362.090000000004</v>
          </cell>
        </row>
        <row r="21">
          <cell r="I21">
            <v>70.8</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ex"/>
      <sheetName val="Capex Summary 5th MYT"/>
      <sheetName val="Investment for 5th MYT"/>
      <sheetName val="GFA &amp; Dep-MYT 5th Control"/>
      <sheetName val="Voltage wise FA from SAP"/>
      <sheetName val="New Loans 5th MYT"/>
      <sheetName val="NTI"/>
      <sheetName val="Load for Wheeling "/>
      <sheetName val="Working for O&amp;M"/>
      <sheetName val="For Wheeling"/>
      <sheetName val="Sheet3 (2)"/>
      <sheetName val="Status"/>
      <sheetName val="Existing loans Repayment &amp;Int"/>
      <sheetName val="Proposed Assets as per Invest"/>
      <sheetName val="Working for 1.1d"/>
      <sheetName val="Form 1.2"/>
      <sheetName val="Form 1.1"/>
      <sheetName val="Form 1.1j"/>
      <sheetName val="Form 1.1k"/>
      <sheetName val="Form 1.1d"/>
      <sheetName val="Form 1.1 g(i)"/>
      <sheetName val="Form 1.1a"/>
      <sheetName val="Form 1.1b"/>
      <sheetName val="Existing Loans Details"/>
      <sheetName val="Form 1.1g"/>
      <sheetName val="Form 1.1 c"/>
      <sheetName val="Form 1.1e"/>
      <sheetName val="Form 1.1n"/>
      <sheetName val="Form 1.0"/>
      <sheetName val="Form 1a"/>
      <sheetName val="Form 1c"/>
      <sheetName val="Form 1b"/>
      <sheetName val="Form 1.1h"/>
      <sheetName val="Form 1.3"/>
      <sheetName val="Form 1.3a"/>
      <sheetName val="Form 1.3(i)"/>
      <sheetName val="Form 1.3 i"/>
      <sheetName val="Form 3.3"/>
      <sheetName val="Form 7.0"/>
      <sheetName val="Form 8"/>
      <sheetName val="Form 9"/>
      <sheetName val="Form 10"/>
      <sheetName val="Sheet1"/>
      <sheetName val="Sheet2"/>
      <sheetName val="Sheet3"/>
      <sheetName val="Dist ARR"/>
      <sheetName val="Interest cost"/>
      <sheetName val="RoE"/>
      <sheetName val="Int on Working cap"/>
      <sheetName val="NTI proj"/>
    </sheetNames>
    <sheetDataSet>
      <sheetData sheetId="0" refreshError="1"/>
      <sheetData sheetId="1" refreshError="1"/>
      <sheetData sheetId="2">
        <row r="80">
          <cell r="C80">
            <v>2009.9339429004897</v>
          </cell>
          <cell r="D80">
            <v>2407.3786184199948</v>
          </cell>
          <cell r="E80">
            <v>2537.8398527565819</v>
          </cell>
          <cell r="F80">
            <v>2713.8353272373138</v>
          </cell>
          <cell r="G80">
            <v>2915.1132439204639</v>
          </cell>
          <cell r="H80">
            <v>3120.5067860847444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ow r="5">
          <cell r="E5">
            <v>3054.8107109928469</v>
          </cell>
        </row>
      </sheetData>
      <sheetData sheetId="46"/>
      <sheetData sheetId="47"/>
      <sheetData sheetId="48"/>
      <sheetData sheetId="4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PGenco(thml)"/>
      <sheetName val="APGenco(hyd)"/>
      <sheetName val="0000000000000"/>
      <sheetName val="Input"/>
      <sheetName val="ARR Main Interface"/>
      <sheetName val="Pref"/>
      <sheetName val="Unutilised CY"/>
      <sheetName val="Unutilised EY"/>
      <sheetName val="APGENCO"/>
      <sheetName val="APGPCL "/>
      <sheetName val="SEB"/>
      <sheetName val="IPP "/>
      <sheetName val="CPP"/>
      <sheetName val="H1 2001-02 Form 1.3a"/>
      <sheetName val="H2 2001-02 Form 1.3a"/>
      <sheetName val="2001-02 Form 1.3a"/>
      <sheetName val="APgenco-hyd02"/>
      <sheetName val="Ferro Adj"/>
      <sheetName val="APGenco(thml) Asum"/>
      <sheetName val="APGenco(hyd) Asum"/>
      <sheetName val="CGS Asum"/>
      <sheetName val="CGS Proj"/>
      <sheetName val="Cons Data"/>
      <sheetName val="SEB Asum"/>
      <sheetName val="APGPCL Asum"/>
      <sheetName val="IPP Asum"/>
      <sheetName val="CPP Asum"/>
      <sheetName val="APGENCO Proj"/>
      <sheetName val="CGS "/>
      <sheetName val="CGS-Pattern"/>
      <sheetName val="CPP Proj"/>
      <sheetName val="SEB Proj"/>
      <sheetName val="APGPCL Proj"/>
      <sheetName val="IPP Proj"/>
      <sheetName val="MO CY"/>
      <sheetName val="MO EY"/>
      <sheetName val="H1 2002-03 Form 1.3a"/>
      <sheetName val="PP Analysis"/>
      <sheetName val="PP Variance"/>
      <sheetName val="1.3a 2001-02"/>
      <sheetName val="1.3aH1 2002-03"/>
      <sheetName val="Sheet1"/>
      <sheetName val="1.3a Full Year PY"/>
      <sheetName val="1.3a H1 CY"/>
      <sheetName val="1.3a H2 CY"/>
      <sheetName val="1.3a Full Year CY"/>
      <sheetName val="H1 2003-04 Form 1.3a"/>
      <sheetName val="H2 2003-04 Form 1.3a"/>
      <sheetName val="1.3a Full Year EY"/>
      <sheetName val="Avai- CY"/>
      <sheetName val="Avai- EY"/>
      <sheetName val="Monthly Dispatch"/>
      <sheetName val="Monthly Dispatch (2)"/>
      <sheetName val="Demand vs Availability"/>
      <sheetName val="Key PP Fig"/>
      <sheetName val="2-part illustration"/>
      <sheetName val="Monthwise Units H1 CY "/>
      <sheetName val="Assumptions"/>
      <sheetName val="1.3a CY"/>
      <sheetName val="Executive Summary -Thermal"/>
      <sheetName val="STN WISE EMR"/>
      <sheetName val="Salient1"/>
      <sheetName val="Cat_Ser_load"/>
      <sheetName val="04REL"/>
      <sheetName val="R_Abstract"/>
      <sheetName val="installes-capacity"/>
      <sheetName val="BREAKUP OF OIL"/>
      <sheetName val="A 3.7"/>
      <sheetName val="ARR_Main_Interface"/>
      <sheetName val="Unutilised_CY"/>
      <sheetName val="Unutilised_EY"/>
      <sheetName val="APGPCL_"/>
      <sheetName val="IPP_"/>
      <sheetName val="H1_2001-02_Form_1_3a"/>
      <sheetName val="H2_2001-02_Form_1_3a"/>
      <sheetName val="2001-02_Form_1_3a"/>
      <sheetName val="Ferro_Adj"/>
      <sheetName val="APGenco(thml)_Asum"/>
      <sheetName val="APGenco(hyd)_Asum"/>
      <sheetName val="CGS_Asum"/>
      <sheetName val="CGS_Proj"/>
      <sheetName val="Cons_Data"/>
      <sheetName val="SEB_Asum"/>
      <sheetName val="APGPCL_Asum"/>
      <sheetName val="IPP_Asum"/>
      <sheetName val="CPP_Asum"/>
      <sheetName val="APGENCO_Proj"/>
      <sheetName val="CGS_"/>
      <sheetName val="CPP_Proj"/>
      <sheetName val="SEB_Proj"/>
      <sheetName val="APGPCL_Proj"/>
      <sheetName val="IPP_Proj"/>
      <sheetName val="MO_CY"/>
      <sheetName val="MO_EY"/>
      <sheetName val="H1_2002-03_Form_1_3a"/>
      <sheetName val="PP_Analysis"/>
      <sheetName val="PP_Variance"/>
      <sheetName val="1_3a_2001-02"/>
      <sheetName val="1_3aH1_2002-03"/>
      <sheetName val="1_3a_Full_Year_PY"/>
      <sheetName val="1_3a_H1_CY"/>
      <sheetName val="1_3a_H2_CY"/>
      <sheetName val="1_3a_Full_Year_CY"/>
      <sheetName val="H1_2003-04_Form_1_3a"/>
      <sheetName val="H2_2003-04_Form_1_3a"/>
      <sheetName val="1_3a_Full_Year_EY"/>
      <sheetName val="Avai-_CY"/>
      <sheetName val="Avai-_EY"/>
      <sheetName val="Monthly_Dispatch"/>
      <sheetName val="Monthly_Dispatch_(2)"/>
      <sheetName val="Demand_vs_Availability"/>
      <sheetName val="Key_PP_Fig"/>
      <sheetName val="2-part_illustration"/>
      <sheetName val="Monthwise_Units_H1_CY_"/>
      <sheetName val="1_3a_CY"/>
      <sheetName val="Executive_Summary_-Thermal"/>
      <sheetName val="STN_WISE_EMR"/>
      <sheetName val="BREAKUP_OF_OIL"/>
      <sheetName val="A_3_7"/>
      <sheetName val="Sept "/>
      <sheetName val="agl-pump-sets"/>
      <sheetName val="EG"/>
      <sheetName val="pump-sets(AI)"/>
      <sheetName val="per-capita"/>
      <sheetName val="towns&amp;villages"/>
      <sheetName val="SUMMER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row r="11">
          <cell r="A11" t="str">
            <v>APGPCL Station II</v>
          </cell>
          <cell r="AQ11" t="str">
            <v>APGPCL Station II</v>
          </cell>
          <cell r="AR11">
            <v>1</v>
          </cell>
          <cell r="AS11">
            <v>0.97</v>
          </cell>
          <cell r="AT11">
            <v>29</v>
          </cell>
          <cell r="AU11">
            <v>29</v>
          </cell>
          <cell r="AV11">
            <v>29</v>
          </cell>
        </row>
        <row r="12">
          <cell r="AQ12" t="str">
            <v>APGPCL Station I</v>
          </cell>
          <cell r="AR12">
            <v>1</v>
          </cell>
          <cell r="AS12">
            <v>1.39</v>
          </cell>
          <cell r="AT12">
            <v>9.3000000000000007</v>
          </cell>
          <cell r="AU12">
            <v>38.299999999999997</v>
          </cell>
          <cell r="AV12">
            <v>9.3000000000000007</v>
          </cell>
        </row>
        <row r="13">
          <cell r="AQ13" t="str">
            <v>NPC-MAPS</v>
          </cell>
          <cell r="AR13">
            <v>1</v>
          </cell>
          <cell r="AS13">
            <v>2.2789520205623948</v>
          </cell>
          <cell r="AT13">
            <v>12.01</v>
          </cell>
          <cell r="AU13">
            <v>50.309999999999995</v>
          </cell>
          <cell r="AV13">
            <v>12.01</v>
          </cell>
        </row>
        <row r="14">
          <cell r="AQ14" t="str">
            <v>Non Conventional</v>
          </cell>
          <cell r="AR14">
            <v>1</v>
          </cell>
          <cell r="AS14">
            <v>2.3046214761376245</v>
          </cell>
          <cell r="AT14">
            <v>141.38999999999999</v>
          </cell>
          <cell r="AU14">
            <v>191.7</v>
          </cell>
          <cell r="AV14">
            <v>141.38999999999999</v>
          </cell>
        </row>
        <row r="15">
          <cell r="AQ15" t="str">
            <v>APGenco Hydel</v>
          </cell>
          <cell r="AR15">
            <v>2</v>
          </cell>
          <cell r="AS15">
            <v>0</v>
          </cell>
          <cell r="AT15">
            <v>1009.3049999999999</v>
          </cell>
          <cell r="AU15">
            <v>1201.0049999999999</v>
          </cell>
          <cell r="AV15">
            <v>1009.3049999999999</v>
          </cell>
        </row>
        <row r="16">
          <cell r="AQ16" t="str">
            <v>Talcher Stage 2</v>
          </cell>
          <cell r="AR16">
            <v>2</v>
          </cell>
          <cell r="AS16">
            <v>0.49733547227689412</v>
          </cell>
          <cell r="AT16">
            <v>132.5874672489083</v>
          </cell>
          <cell r="AU16">
            <v>1333.5924672489082</v>
          </cell>
          <cell r="AV16">
            <v>132.5874672489083</v>
          </cell>
        </row>
        <row r="17">
          <cell r="AQ17" t="str">
            <v>Talcher Stage 1</v>
          </cell>
          <cell r="AR17">
            <v>2</v>
          </cell>
          <cell r="AS17">
            <v>0.49912127794189243</v>
          </cell>
          <cell r="AT17">
            <v>4.6500000000000004</v>
          </cell>
          <cell r="AU17">
            <v>1338.2424672489083</v>
          </cell>
          <cell r="AV17">
            <v>4.6500000000000004</v>
          </cell>
        </row>
        <row r="18">
          <cell r="AQ18" t="str">
            <v>NLC-I</v>
          </cell>
          <cell r="AR18">
            <v>2</v>
          </cell>
          <cell r="AS18">
            <v>0.77121808150395588</v>
          </cell>
          <cell r="AT18">
            <v>27.86</v>
          </cell>
          <cell r="AU18">
            <v>1366.1024672489082</v>
          </cell>
          <cell r="AV18">
            <v>27.86</v>
          </cell>
        </row>
        <row r="19">
          <cell r="AQ19" t="str">
            <v>KTPS- D</v>
          </cell>
          <cell r="AR19">
            <v>2</v>
          </cell>
          <cell r="AS19">
            <v>0.84033000000000002</v>
          </cell>
          <cell r="AT19">
            <v>194.57499999999999</v>
          </cell>
          <cell r="AU19">
            <v>1560.6774672489082</v>
          </cell>
          <cell r="AV19">
            <v>194.57499999999999</v>
          </cell>
        </row>
        <row r="20">
          <cell r="AQ20" t="str">
            <v>NTPC- Simhadri</v>
          </cell>
          <cell r="AR20">
            <v>2</v>
          </cell>
          <cell r="AS20">
            <v>0.87160000000000004</v>
          </cell>
          <cell r="AT20">
            <v>572.81861277445103</v>
          </cell>
          <cell r="AU20">
            <v>2133.4960800233594</v>
          </cell>
          <cell r="AV20">
            <v>572.81861277445103</v>
          </cell>
        </row>
        <row r="21">
          <cell r="AQ21" t="str">
            <v>RTS-B</v>
          </cell>
          <cell r="AR21">
            <v>2</v>
          </cell>
          <cell r="AS21">
            <v>0.88980000000000004</v>
          </cell>
          <cell r="AT21">
            <v>32.76</v>
          </cell>
          <cell r="AU21">
            <v>2166.2560800233596</v>
          </cell>
          <cell r="AV21">
            <v>32.76</v>
          </cell>
        </row>
        <row r="22">
          <cell r="AQ22" t="str">
            <v>Spectrum</v>
          </cell>
          <cell r="AR22">
            <v>2</v>
          </cell>
          <cell r="AS22">
            <v>0.93</v>
          </cell>
          <cell r="AT22">
            <v>127.73933333333335</v>
          </cell>
          <cell r="AU22">
            <v>2293.995413356693</v>
          </cell>
          <cell r="AV22">
            <v>127.73933333333335</v>
          </cell>
        </row>
        <row r="23">
          <cell r="AQ23" t="str">
            <v>GVK</v>
          </cell>
          <cell r="AR23">
            <v>2</v>
          </cell>
          <cell r="AS23">
            <v>0.93230000000000002</v>
          </cell>
          <cell r="AT23">
            <v>136.27099999999999</v>
          </cell>
          <cell r="AU23">
            <v>2430.2664133566932</v>
          </cell>
          <cell r="AV23">
            <v>136.27099999999999</v>
          </cell>
        </row>
        <row r="24">
          <cell r="AQ24" t="str">
            <v>NTPC (SR)</v>
          </cell>
          <cell r="AR24">
            <v>2</v>
          </cell>
          <cell r="AS24">
            <v>0.93633851426652215</v>
          </cell>
          <cell r="AT24">
            <v>433.41200000000003</v>
          </cell>
          <cell r="AU24">
            <v>2863.6784133566935</v>
          </cell>
          <cell r="AV24">
            <v>433.41200000000003</v>
          </cell>
        </row>
        <row r="25">
          <cell r="AQ25" t="str">
            <v>BSES</v>
          </cell>
          <cell r="AR25">
            <v>2</v>
          </cell>
          <cell r="AS25">
            <v>0.96699999999999997</v>
          </cell>
          <cell r="AT25">
            <v>136.5</v>
          </cell>
          <cell r="AU25">
            <v>3000.1784133566935</v>
          </cell>
          <cell r="AV25">
            <v>136.5</v>
          </cell>
        </row>
        <row r="26">
          <cell r="AQ26" t="str">
            <v>KTPS- A</v>
          </cell>
          <cell r="AR26">
            <v>2</v>
          </cell>
          <cell r="AS26">
            <v>0.99431999999999998</v>
          </cell>
          <cell r="AT26">
            <v>118.49250000000001</v>
          </cell>
          <cell r="AU26">
            <v>3118.6709133566933</v>
          </cell>
          <cell r="AV26">
            <v>118.49250000000001</v>
          </cell>
        </row>
        <row r="27">
          <cell r="AQ27" t="str">
            <v>KTPS- B</v>
          </cell>
          <cell r="AR27">
            <v>2</v>
          </cell>
          <cell r="AS27">
            <v>0.99431999999999998</v>
          </cell>
          <cell r="AT27">
            <v>130.06400000000002</v>
          </cell>
          <cell r="AU27">
            <v>3248.7349133566931</v>
          </cell>
          <cell r="AV27">
            <v>130.06400000000002</v>
          </cell>
        </row>
        <row r="28">
          <cell r="AQ28" t="str">
            <v>KTPS- C</v>
          </cell>
          <cell r="AR28">
            <v>2</v>
          </cell>
          <cell r="AS28">
            <v>0.99431999999999998</v>
          </cell>
          <cell r="AT28">
            <v>133.02000000000001</v>
          </cell>
          <cell r="AU28">
            <v>3381.7549133566931</v>
          </cell>
          <cell r="AV28">
            <v>133.02000000000001</v>
          </cell>
        </row>
        <row r="29">
          <cell r="AQ29" t="str">
            <v>Gridco</v>
          </cell>
          <cell r="AR29">
            <v>2</v>
          </cell>
          <cell r="AS29">
            <v>1</v>
          </cell>
          <cell r="AT29">
            <v>1.3636363636363635</v>
          </cell>
          <cell r="AU29">
            <v>3383.1185497203296</v>
          </cell>
          <cell r="AV29">
            <v>1.3636363636363635</v>
          </cell>
        </row>
        <row r="30">
          <cell r="AQ30" t="str">
            <v>VTPS- I</v>
          </cell>
          <cell r="AR30">
            <v>2</v>
          </cell>
          <cell r="AS30">
            <v>1.0464</v>
          </cell>
          <cell r="AT30">
            <v>254.8</v>
          </cell>
          <cell r="AU30">
            <v>3637.9185497203298</v>
          </cell>
          <cell r="AV30">
            <v>254.8</v>
          </cell>
        </row>
        <row r="31">
          <cell r="AQ31" t="str">
            <v>VTPS- II</v>
          </cell>
          <cell r="AR31">
            <v>2</v>
          </cell>
          <cell r="AS31">
            <v>1.0464</v>
          </cell>
          <cell r="AT31">
            <v>200.2</v>
          </cell>
          <cell r="AU31">
            <v>3838.1185497203296</v>
          </cell>
          <cell r="AV31">
            <v>200.2</v>
          </cell>
        </row>
        <row r="32">
          <cell r="AQ32" t="str">
            <v>VTPS- III</v>
          </cell>
          <cell r="AR32">
            <v>2</v>
          </cell>
          <cell r="AS32">
            <v>1.0464</v>
          </cell>
          <cell r="AT32">
            <v>200.2</v>
          </cell>
          <cell r="AU32">
            <v>4038.3185497203294</v>
          </cell>
          <cell r="AV32">
            <v>200.2</v>
          </cell>
        </row>
        <row r="33">
          <cell r="AQ33" t="str">
            <v>NLC-II</v>
          </cell>
          <cell r="AR33">
            <v>2</v>
          </cell>
          <cell r="AS33">
            <v>1.0465569210791761</v>
          </cell>
          <cell r="AT33">
            <v>63.47</v>
          </cell>
          <cell r="AU33">
            <v>4101.7885497203297</v>
          </cell>
          <cell r="AV33">
            <v>63.47</v>
          </cell>
        </row>
        <row r="34">
          <cell r="AQ34" t="str">
            <v>Srivathsa</v>
          </cell>
          <cell r="AR34">
            <v>2</v>
          </cell>
          <cell r="AS34">
            <v>1.0509999999999999</v>
          </cell>
          <cell r="AT34">
            <v>8.18</v>
          </cell>
          <cell r="AU34">
            <v>4109.96854972033</v>
          </cell>
          <cell r="AV34">
            <v>2.0615773344652553</v>
          </cell>
        </row>
        <row r="35">
          <cell r="AQ35" t="str">
            <v>Kondapalli</v>
          </cell>
          <cell r="AR35">
            <v>2</v>
          </cell>
          <cell r="AS35">
            <v>1.101</v>
          </cell>
          <cell r="AT35">
            <v>196.09216787632423</v>
          </cell>
          <cell r="AU35">
            <v>4306.0607175966543</v>
          </cell>
          <cell r="AV35">
            <v>0</v>
          </cell>
        </row>
        <row r="36">
          <cell r="AQ36" t="str">
            <v>Farakka</v>
          </cell>
          <cell r="AR36">
            <v>2</v>
          </cell>
          <cell r="AS36">
            <v>1.1022751098566939</v>
          </cell>
          <cell r="AT36">
            <v>10.333333333333332</v>
          </cell>
          <cell r="AU36">
            <v>4316.3940509299873</v>
          </cell>
          <cell r="AV36">
            <v>0</v>
          </cell>
        </row>
        <row r="37">
          <cell r="AQ37" t="str">
            <v>Kahalgaon</v>
          </cell>
          <cell r="AR37">
            <v>2</v>
          </cell>
          <cell r="AS37">
            <v>1.2304466342586347</v>
          </cell>
          <cell r="AT37">
            <v>16.016666666666669</v>
          </cell>
          <cell r="AU37">
            <v>4332.4107175966537</v>
          </cell>
          <cell r="AV37">
            <v>0</v>
          </cell>
        </row>
        <row r="38">
          <cell r="AQ38" t="str">
            <v>NTS</v>
          </cell>
          <cell r="AR38">
            <v>2</v>
          </cell>
          <cell r="AS38">
            <v>1.39828</v>
          </cell>
          <cell r="AT38">
            <v>8.6</v>
          </cell>
          <cell r="AU38">
            <v>4341.0107175966541</v>
          </cell>
          <cell r="AV38">
            <v>0</v>
          </cell>
        </row>
        <row r="39">
          <cell r="AQ39" t="str">
            <v>RTPP</v>
          </cell>
          <cell r="AR39">
            <v>2</v>
          </cell>
          <cell r="AS39">
            <v>1.4072</v>
          </cell>
          <cell r="AT39">
            <v>199.1</v>
          </cell>
          <cell r="AU39">
            <v>4540.1107175966545</v>
          </cell>
          <cell r="AV39">
            <v>0</v>
          </cell>
        </row>
        <row r="40">
          <cell r="AQ40" t="str">
            <v>VSP</v>
          </cell>
          <cell r="AR40">
            <v>2</v>
          </cell>
          <cell r="AS40">
            <v>1.76</v>
          </cell>
          <cell r="AT40">
            <v>17.796610169491526</v>
          </cell>
          <cell r="AU40">
            <v>4557.9073277661464</v>
          </cell>
          <cell r="AV40">
            <v>0</v>
          </cell>
        </row>
        <row r="41">
          <cell r="AQ41" t="str">
            <v>NBFA</v>
          </cell>
          <cell r="AR41">
            <v>2</v>
          </cell>
          <cell r="AS41">
            <v>1.76</v>
          </cell>
          <cell r="AT41">
            <v>2.6934523809523809</v>
          </cell>
          <cell r="AU41">
            <v>4560.6007801470987</v>
          </cell>
          <cell r="AV41">
            <v>0</v>
          </cell>
        </row>
        <row r="42">
          <cell r="AQ42" t="str">
            <v>PTC</v>
          </cell>
          <cell r="AR42">
            <v>2</v>
          </cell>
          <cell r="AS42">
            <v>2.0499999999999998</v>
          </cell>
          <cell r="AT42">
            <v>5</v>
          </cell>
          <cell r="AU42">
            <v>4565.6007801470987</v>
          </cell>
          <cell r="AV42">
            <v>0</v>
          </cell>
        </row>
        <row r="43">
          <cell r="AQ43" t="str">
            <v>RCL</v>
          </cell>
          <cell r="AR43">
            <v>2</v>
          </cell>
          <cell r="AS43">
            <v>2.46</v>
          </cell>
          <cell r="AT43">
            <v>2</v>
          </cell>
          <cell r="AU43">
            <v>4567.6007801470987</v>
          </cell>
          <cell r="AV43">
            <v>0</v>
          </cell>
        </row>
        <row r="44">
          <cell r="AQ44" t="str">
            <v>LVS</v>
          </cell>
          <cell r="AR44">
            <v>2</v>
          </cell>
          <cell r="AS44">
            <v>2.46</v>
          </cell>
          <cell r="AT44">
            <v>20.91</v>
          </cell>
          <cell r="AU44">
            <v>4588.5107801470986</v>
          </cell>
          <cell r="AV44">
            <v>0</v>
          </cell>
        </row>
        <row r="45">
          <cell r="AQ45" t="str">
            <v>Extra 2</v>
          </cell>
          <cell r="AR45">
            <v>2</v>
          </cell>
          <cell r="AU45">
            <v>4588.5107801470986</v>
          </cell>
          <cell r="AV45">
            <v>0</v>
          </cell>
        </row>
      </sheetData>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wns&amp;villages"/>
      <sheetName val="agl-pump-sets"/>
      <sheetName val="per-capita"/>
      <sheetName val="LF-Inst-Demand"/>
      <sheetName val="installes-capacity"/>
      <sheetName val="EG"/>
      <sheetName val="pump-sets(AI)"/>
      <sheetName val="A2-02-03"/>
      <sheetName val="overall"/>
      <sheetName val="Sheet1"/>
      <sheetName val="STN WISE EMR"/>
      <sheetName val="R.Hrs. Since Comm"/>
      <sheetName val="Salient1"/>
      <sheetName val="Addl.40"/>
      <sheetName val="ATP"/>
      <sheetName val="Sec-5a"/>
      <sheetName val="Sec-1a"/>
      <sheetName val="Sec-8d"/>
      <sheetName val="Sec-3a"/>
      <sheetName val="Sec-1b"/>
      <sheetName val="Sec-1c"/>
      <sheetName val="Sec-8c"/>
      <sheetName val="MO EY"/>
      <sheetName val="MO CY"/>
      <sheetName val="DLC"/>
      <sheetName val="A"/>
      <sheetName val="ATC Loss Red"/>
      <sheetName val="04REL"/>
      <sheetName val="Manchal"/>
      <sheetName val="data"/>
      <sheetName val="cap all"/>
      <sheetName val="Executive Summary -Thermal"/>
      <sheetName val="Dom"/>
      <sheetName val="HDPE"/>
      <sheetName val="DI"/>
      <sheetName val="pvc"/>
      <sheetName val="hdpe_basic"/>
      <sheetName val="pvc_basic"/>
      <sheetName val="all"/>
      <sheetName val="SUMMERY"/>
      <sheetName val="A 3.7"/>
      <sheetName val="RevenueInput"/>
      <sheetName val="cover1"/>
      <sheetName val="Cat_Ser_load"/>
      <sheetName val="R_Abstract"/>
      <sheetName val="7.11 p1"/>
      <sheetName val="STN_WISE_EMR"/>
      <sheetName val="R_Hrs__Since_Comm"/>
      <sheetName val="Addl_40"/>
      <sheetName val="MO_EY"/>
      <sheetName val="MO_CY"/>
      <sheetName val="ATC_Loss_Red"/>
      <sheetName val="cap_all"/>
      <sheetName val="Executive_Summary_-Thermal"/>
      <sheetName val="A_3_7"/>
      <sheetName val="Form-A"/>
      <sheetName val="feasibility require"/>
      <sheetName val="Newabstract"/>
      <sheetName val="BREAKUP OF OIL"/>
      <sheetName val="Stationwise Thermal &amp; Hydel Gen"/>
      <sheetName val="TWELVE"/>
      <sheetName val="Labour charges"/>
      <sheetName val="tbExport"/>
      <sheetName val="HNK-7 220 KV"/>
      <sheetName val="Lead statement"/>
      <sheetName val="Detailed"/>
      <sheetName val="Data 2010-11"/>
      <sheetName val="Lead statement-Tpt"/>
      <sheetName val="Feb-06"/>
      <sheetName val="33kv Indl.Int"/>
    </sheetNames>
    <sheetDataSet>
      <sheetData sheetId="0" refreshError="1">
        <row r="6">
          <cell r="A6">
            <v>60</v>
          </cell>
        </row>
        <row r="9">
          <cell r="B9">
            <v>74</v>
          </cell>
          <cell r="C9">
            <v>10485</v>
          </cell>
          <cell r="D9">
            <v>5086</v>
          </cell>
          <cell r="E9">
            <v>8146</v>
          </cell>
        </row>
        <row r="10">
          <cell r="B10">
            <v>75</v>
          </cell>
          <cell r="C10">
            <v>10654</v>
          </cell>
          <cell r="D10">
            <v>5357</v>
          </cell>
          <cell r="E10">
            <v>8501</v>
          </cell>
        </row>
        <row r="11">
          <cell r="B11">
            <v>76</v>
          </cell>
          <cell r="C11">
            <v>11582</v>
          </cell>
          <cell r="D11">
            <v>5377</v>
          </cell>
          <cell r="E11">
            <v>9121</v>
          </cell>
        </row>
        <row r="12">
          <cell r="B12">
            <v>77</v>
          </cell>
          <cell r="C12">
            <v>13694</v>
          </cell>
          <cell r="D12">
            <v>5514</v>
          </cell>
          <cell r="E12">
            <v>10085</v>
          </cell>
        </row>
        <row r="13">
          <cell r="B13">
            <v>78</v>
          </cell>
          <cell r="C13">
            <v>14851</v>
          </cell>
          <cell r="D13">
            <v>5753</v>
          </cell>
          <cell r="E13">
            <v>10318</v>
          </cell>
        </row>
        <row r="14">
          <cell r="B14">
            <v>79</v>
          </cell>
          <cell r="C14">
            <v>15677</v>
          </cell>
          <cell r="D14">
            <v>6123</v>
          </cell>
          <cell r="E14">
            <v>11979</v>
          </cell>
        </row>
        <row r="15">
          <cell r="B15">
            <v>80</v>
          </cell>
          <cell r="C15">
            <v>16659</v>
          </cell>
          <cell r="D15">
            <v>6568</v>
          </cell>
          <cell r="E15">
            <v>13433</v>
          </cell>
        </row>
        <row r="16">
          <cell r="B16">
            <v>81</v>
          </cell>
          <cell r="C16">
            <v>17978</v>
          </cell>
          <cell r="D16">
            <v>7243</v>
          </cell>
          <cell r="E16">
            <v>13935</v>
          </cell>
        </row>
        <row r="17">
          <cell r="B17">
            <v>82</v>
          </cell>
          <cell r="C17">
            <v>19414</v>
          </cell>
          <cell r="D17">
            <v>7798</v>
          </cell>
          <cell r="E17">
            <v>15169</v>
          </cell>
        </row>
        <row r="18">
          <cell r="B18">
            <v>83</v>
          </cell>
          <cell r="C18">
            <v>20885</v>
          </cell>
          <cell r="D18">
            <v>8310</v>
          </cell>
          <cell r="E18">
            <v>16348</v>
          </cell>
        </row>
        <row r="19">
          <cell r="B19">
            <v>84</v>
          </cell>
          <cell r="C19">
            <v>21885</v>
          </cell>
          <cell r="D19">
            <v>8875</v>
          </cell>
          <cell r="E19">
            <v>20264</v>
          </cell>
        </row>
        <row r="20">
          <cell r="B20">
            <v>85</v>
          </cell>
          <cell r="C20">
            <v>23078</v>
          </cell>
          <cell r="D20">
            <v>9681</v>
          </cell>
          <cell r="E20">
            <v>24180</v>
          </cell>
        </row>
        <row r="21">
          <cell r="B21">
            <v>86</v>
          </cell>
          <cell r="C21">
            <v>24037</v>
          </cell>
          <cell r="D21">
            <v>11135</v>
          </cell>
          <cell r="E21">
            <v>25874</v>
          </cell>
        </row>
        <row r="22">
          <cell r="B22">
            <v>87</v>
          </cell>
          <cell r="C22">
            <v>24942</v>
          </cell>
          <cell r="D22">
            <v>12801</v>
          </cell>
          <cell r="E22">
            <v>27651</v>
          </cell>
        </row>
        <row r="23">
          <cell r="B23">
            <v>88</v>
          </cell>
          <cell r="C23">
            <v>26018</v>
          </cell>
          <cell r="D23">
            <v>13643</v>
          </cell>
          <cell r="E23">
            <v>28667</v>
          </cell>
        </row>
        <row r="24">
          <cell r="B24">
            <v>89</v>
          </cell>
          <cell r="C24">
            <v>26690</v>
          </cell>
          <cell r="D24">
            <v>15071</v>
          </cell>
          <cell r="E24">
            <v>29718</v>
          </cell>
        </row>
        <row r="25">
          <cell r="B25">
            <v>90</v>
          </cell>
          <cell r="C25">
            <v>26829</v>
          </cell>
          <cell r="D25">
            <v>15904</v>
          </cell>
          <cell r="E25">
            <v>29899</v>
          </cell>
        </row>
        <row r="26">
          <cell r="B26">
            <v>91</v>
          </cell>
          <cell r="C26">
            <v>26829</v>
          </cell>
          <cell r="D26">
            <v>16578</v>
          </cell>
          <cell r="E26">
            <v>32095</v>
          </cell>
        </row>
        <row r="27">
          <cell r="B27">
            <v>92</v>
          </cell>
          <cell r="C27">
            <v>26829</v>
          </cell>
          <cell r="D27">
            <v>17400</v>
          </cell>
          <cell r="E27">
            <v>33505</v>
          </cell>
        </row>
        <row r="28">
          <cell r="B28">
            <v>93</v>
          </cell>
          <cell r="C28">
            <v>26829</v>
          </cell>
          <cell r="D28">
            <v>18910</v>
          </cell>
          <cell r="E28">
            <v>34862</v>
          </cell>
        </row>
        <row r="29">
          <cell r="B29">
            <v>94</v>
          </cell>
          <cell r="C29">
            <v>26829</v>
          </cell>
          <cell r="D29">
            <v>19702</v>
          </cell>
          <cell r="E29">
            <v>36257</v>
          </cell>
        </row>
        <row r="30">
          <cell r="B30">
            <v>95</v>
          </cell>
          <cell r="C30">
            <v>26829</v>
          </cell>
          <cell r="D30">
            <v>20902</v>
          </cell>
          <cell r="E30">
            <v>38007</v>
          </cell>
        </row>
        <row r="31">
          <cell r="B31">
            <v>96</v>
          </cell>
          <cell r="C31">
            <v>26829</v>
          </cell>
          <cell r="D31">
            <v>20956</v>
          </cell>
          <cell r="E31">
            <v>38772</v>
          </cell>
        </row>
        <row r="32">
          <cell r="B32">
            <v>97</v>
          </cell>
          <cell r="C32">
            <v>26829</v>
          </cell>
          <cell r="D32">
            <v>21036</v>
          </cell>
          <cell r="E32">
            <v>39074</v>
          </cell>
        </row>
        <row r="33">
          <cell r="B33">
            <v>98</v>
          </cell>
          <cell r="C33">
            <v>26829</v>
          </cell>
          <cell r="D33">
            <v>21193</v>
          </cell>
          <cell r="E33">
            <v>39337</v>
          </cell>
        </row>
      </sheetData>
      <sheetData sheetId="1" refreshError="1">
        <row r="6">
          <cell r="B6">
            <v>505</v>
          </cell>
        </row>
        <row r="8">
          <cell r="B8">
            <v>61</v>
          </cell>
          <cell r="C8">
            <v>17968</v>
          </cell>
        </row>
        <row r="9">
          <cell r="B9">
            <v>64</v>
          </cell>
          <cell r="C9">
            <v>35941</v>
          </cell>
        </row>
        <row r="10">
          <cell r="B10">
            <v>67</v>
          </cell>
          <cell r="C10">
            <v>66744</v>
          </cell>
        </row>
        <row r="11">
          <cell r="B11">
            <v>70</v>
          </cell>
          <cell r="C11">
            <v>156500</v>
          </cell>
        </row>
        <row r="12">
          <cell r="B12">
            <v>73</v>
          </cell>
          <cell r="C12">
            <v>237201</v>
          </cell>
        </row>
        <row r="13">
          <cell r="B13">
            <v>76</v>
          </cell>
          <cell r="C13">
            <v>283590</v>
          </cell>
        </row>
        <row r="14">
          <cell r="B14">
            <v>79</v>
          </cell>
          <cell r="C14">
            <v>345302</v>
          </cell>
        </row>
        <row r="15">
          <cell r="B15">
            <v>82</v>
          </cell>
          <cell r="C15">
            <v>486658</v>
          </cell>
        </row>
        <row r="16">
          <cell r="B16">
            <v>83</v>
          </cell>
          <cell r="C16">
            <v>535773</v>
          </cell>
        </row>
        <row r="17">
          <cell r="B17">
            <v>84</v>
          </cell>
          <cell r="C17">
            <v>579286</v>
          </cell>
        </row>
        <row r="18">
          <cell r="B18">
            <v>85</v>
          </cell>
          <cell r="C18">
            <v>636003</v>
          </cell>
        </row>
        <row r="19">
          <cell r="B19">
            <v>86</v>
          </cell>
          <cell r="C19">
            <v>724715</v>
          </cell>
        </row>
        <row r="20">
          <cell r="B20">
            <v>87</v>
          </cell>
          <cell r="C20">
            <v>819523</v>
          </cell>
        </row>
        <row r="21">
          <cell r="B21">
            <v>88</v>
          </cell>
          <cell r="C21">
            <v>936758</v>
          </cell>
        </row>
        <row r="22">
          <cell r="B22">
            <v>89</v>
          </cell>
          <cell r="C22">
            <v>1036484</v>
          </cell>
        </row>
        <row r="23">
          <cell r="B23">
            <v>90</v>
          </cell>
          <cell r="C23">
            <v>1111569</v>
          </cell>
        </row>
        <row r="24">
          <cell r="B24">
            <v>91</v>
          </cell>
          <cell r="C24">
            <v>1193363</v>
          </cell>
        </row>
        <row r="25">
          <cell r="B25">
            <v>92</v>
          </cell>
          <cell r="C25">
            <v>1273972</v>
          </cell>
        </row>
        <row r="26">
          <cell r="B26">
            <v>93</v>
          </cell>
          <cell r="C26">
            <v>1398049</v>
          </cell>
        </row>
        <row r="27">
          <cell r="B27">
            <v>94</v>
          </cell>
          <cell r="C27">
            <v>1504975</v>
          </cell>
        </row>
        <row r="28">
          <cell r="B28">
            <v>95</v>
          </cell>
          <cell r="C28">
            <v>1605807</v>
          </cell>
        </row>
        <row r="29">
          <cell r="B29">
            <v>96</v>
          </cell>
          <cell r="C29">
            <v>1642993</v>
          </cell>
        </row>
        <row r="30">
          <cell r="B30">
            <v>97</v>
          </cell>
          <cell r="C30">
            <v>1791203</v>
          </cell>
        </row>
        <row r="31">
          <cell r="B31">
            <v>98</v>
          </cell>
          <cell r="C31">
            <v>1824689</v>
          </cell>
        </row>
      </sheetData>
      <sheetData sheetId="2" refreshError="1">
        <row r="6">
          <cell r="F6" t="str">
            <v>-</v>
          </cell>
        </row>
        <row r="8">
          <cell r="B8" t="str">
            <v>Haryana</v>
          </cell>
          <cell r="C8">
            <v>530.82000000000005</v>
          </cell>
        </row>
        <row r="9">
          <cell r="B9" t="str">
            <v>Himachal Pradesh</v>
          </cell>
          <cell r="C9">
            <v>339.07</v>
          </cell>
        </row>
        <row r="10">
          <cell r="B10" t="str">
            <v>Jammu &amp; Kashmir</v>
          </cell>
          <cell r="C10">
            <v>267.86</v>
          </cell>
        </row>
        <row r="11">
          <cell r="B11" t="str">
            <v>Punjab</v>
          </cell>
          <cell r="C11">
            <v>921.14</v>
          </cell>
        </row>
        <row r="12">
          <cell r="B12" t="str">
            <v>Rajasthan</v>
          </cell>
          <cell r="C12">
            <v>334.5</v>
          </cell>
        </row>
        <row r="13">
          <cell r="B13" t="str">
            <v>Uttar Pradesh</v>
          </cell>
          <cell r="C13">
            <v>175.8</v>
          </cell>
        </row>
        <row r="14">
          <cell r="B14" t="str">
            <v>Chandigarh</v>
          </cell>
          <cell r="C14">
            <v>823.77</v>
          </cell>
        </row>
        <row r="15">
          <cell r="B15" t="str">
            <v>Delhi</v>
          </cell>
          <cell r="C15">
            <v>653.24</v>
          </cell>
        </row>
        <row r="16">
          <cell r="B16" t="str">
            <v>Gujarat</v>
          </cell>
          <cell r="C16">
            <v>834.66</v>
          </cell>
        </row>
        <row r="17">
          <cell r="B17" t="str">
            <v>Madhya Pradesh</v>
          </cell>
          <cell r="C17">
            <v>351.73</v>
          </cell>
        </row>
        <row r="18">
          <cell r="B18" t="str">
            <v>Maharashtra</v>
          </cell>
          <cell r="C18">
            <v>520.49</v>
          </cell>
        </row>
        <row r="19">
          <cell r="B19" t="str">
            <v>Goa</v>
          </cell>
          <cell r="C19">
            <v>712.45</v>
          </cell>
        </row>
        <row r="20">
          <cell r="B20" t="str">
            <v>Daman&amp;Diu</v>
          </cell>
          <cell r="C20">
            <v>3927.36</v>
          </cell>
        </row>
        <row r="21">
          <cell r="B21" t="str">
            <v>D &amp; N Haveli</v>
          </cell>
          <cell r="C21">
            <v>3882.81</v>
          </cell>
        </row>
        <row r="22">
          <cell r="B22" t="str">
            <v xml:space="preserve">Andhra Pradesh </v>
          </cell>
          <cell r="C22">
            <v>489</v>
          </cell>
        </row>
        <row r="23">
          <cell r="B23" t="str">
            <v>Karnataka</v>
          </cell>
          <cell r="C23">
            <v>387.09</v>
          </cell>
        </row>
        <row r="24">
          <cell r="B24" t="str">
            <v>Kerala</v>
          </cell>
          <cell r="C24">
            <v>261.8</v>
          </cell>
        </row>
        <row r="25">
          <cell r="B25" t="str">
            <v>Tamil Nadu</v>
          </cell>
          <cell r="C25">
            <v>484.11</v>
          </cell>
        </row>
        <row r="26">
          <cell r="B26" t="str">
            <v>Pondicherry</v>
          </cell>
          <cell r="C26">
            <v>931.85</v>
          </cell>
        </row>
        <row r="27">
          <cell r="B27" t="str">
            <v>Lakshadweep</v>
          </cell>
          <cell r="C27">
            <v>217.86</v>
          </cell>
        </row>
        <row r="28">
          <cell r="B28" t="str">
            <v>Bihar</v>
          </cell>
          <cell r="C28">
            <v>140.77000000000001</v>
          </cell>
        </row>
        <row r="29">
          <cell r="B29" t="str">
            <v>Orissa</v>
          </cell>
          <cell r="C29">
            <v>354.6</v>
          </cell>
        </row>
        <row r="30">
          <cell r="B30" t="str">
            <v>West Bengal</v>
          </cell>
          <cell r="C30">
            <v>204.41</v>
          </cell>
        </row>
        <row r="31">
          <cell r="B31" t="str">
            <v>A&amp;N Island</v>
          </cell>
          <cell r="C31">
            <v>222.4</v>
          </cell>
        </row>
        <row r="32">
          <cell r="B32" t="str">
            <v>Sikkim</v>
          </cell>
          <cell r="C32">
            <v>192.38</v>
          </cell>
        </row>
        <row r="33">
          <cell r="B33" t="str">
            <v>Assam</v>
          </cell>
          <cell r="C33">
            <v>95.46</v>
          </cell>
        </row>
        <row r="34">
          <cell r="B34" t="str">
            <v>Manipur</v>
          </cell>
          <cell r="C34">
            <v>69.5</v>
          </cell>
        </row>
        <row r="35">
          <cell r="B35" t="str">
            <v>Meghalaya</v>
          </cell>
          <cell r="C35">
            <v>160.27000000000001</v>
          </cell>
        </row>
        <row r="36">
          <cell r="B36" t="str">
            <v>Nagaland</v>
          </cell>
          <cell r="C36">
            <v>84.74</v>
          </cell>
        </row>
        <row r="37">
          <cell r="B37" t="str">
            <v>Tripura</v>
          </cell>
        </row>
        <row r="38">
          <cell r="B38" t="str">
            <v>Arunachal Pradesh</v>
          </cell>
        </row>
        <row r="39">
          <cell r="B39" t="str">
            <v>Mizoram</v>
          </cell>
        </row>
        <row r="40">
          <cell r="B40" t="str">
            <v>All  India</v>
          </cell>
        </row>
      </sheetData>
      <sheetData sheetId="3">
        <row r="6">
          <cell r="A6">
            <v>60</v>
          </cell>
        </row>
      </sheetData>
      <sheetData sheetId="4">
        <row r="6">
          <cell r="A6">
            <v>60</v>
          </cell>
        </row>
      </sheetData>
      <sheetData sheetId="5" refreshError="1">
        <row r="6">
          <cell r="A6">
            <v>60</v>
          </cell>
          <cell r="B6">
            <v>505</v>
          </cell>
          <cell r="C6">
            <v>123</v>
          </cell>
          <cell r="F6" t="str">
            <v>-</v>
          </cell>
          <cell r="G6">
            <v>628</v>
          </cell>
        </row>
        <row r="7">
          <cell r="A7">
            <v>61</v>
          </cell>
          <cell r="B7">
            <v>610</v>
          </cell>
          <cell r="C7">
            <v>174</v>
          </cell>
          <cell r="F7" t="str">
            <v>-</v>
          </cell>
          <cell r="G7">
            <v>784</v>
          </cell>
        </row>
        <row r="8">
          <cell r="A8">
            <v>69</v>
          </cell>
          <cell r="B8">
            <v>1059</v>
          </cell>
          <cell r="C8">
            <v>1218</v>
          </cell>
          <cell r="F8" t="str">
            <v>-</v>
          </cell>
          <cell r="G8">
            <v>2277</v>
          </cell>
        </row>
        <row r="9">
          <cell r="A9">
            <v>70</v>
          </cell>
          <cell r="B9">
            <v>1460</v>
          </cell>
          <cell r="C9">
            <v>1164</v>
          </cell>
          <cell r="F9" t="str">
            <v>-</v>
          </cell>
          <cell r="G9">
            <v>2624</v>
          </cell>
        </row>
        <row r="10">
          <cell r="A10">
            <v>72</v>
          </cell>
          <cell r="B10">
            <v>1221</v>
          </cell>
          <cell r="C10">
            <v>1824</v>
          </cell>
          <cell r="F10" t="str">
            <v>-</v>
          </cell>
          <cell r="G10">
            <v>3045</v>
          </cell>
        </row>
        <row r="11">
          <cell r="A11">
            <v>73</v>
          </cell>
          <cell r="B11">
            <v>974</v>
          </cell>
          <cell r="C11">
            <v>2053</v>
          </cell>
          <cell r="F11" t="str">
            <v>-</v>
          </cell>
          <cell r="G11">
            <v>3027</v>
          </cell>
        </row>
        <row r="12">
          <cell r="A12">
            <v>74</v>
          </cell>
          <cell r="B12">
            <v>910</v>
          </cell>
          <cell r="C12">
            <v>2196</v>
          </cell>
          <cell r="F12" t="str">
            <v>-</v>
          </cell>
          <cell r="G12">
            <v>3106</v>
          </cell>
        </row>
        <row r="13">
          <cell r="A13">
            <v>75</v>
          </cell>
          <cell r="B13">
            <v>533</v>
          </cell>
          <cell r="C13">
            <v>2709</v>
          </cell>
          <cell r="F13" t="str">
            <v>-</v>
          </cell>
          <cell r="G13">
            <v>3242</v>
          </cell>
        </row>
        <row r="14">
          <cell r="A14">
            <v>76</v>
          </cell>
          <cell r="B14">
            <v>941</v>
          </cell>
          <cell r="C14">
            <v>2729</v>
          </cell>
          <cell r="F14" t="str">
            <v>-</v>
          </cell>
          <cell r="G14">
            <v>3670</v>
          </cell>
        </row>
        <row r="15">
          <cell r="A15">
            <v>77</v>
          </cell>
          <cell r="B15">
            <v>1680</v>
          </cell>
          <cell r="C15">
            <v>3145</v>
          </cell>
          <cell r="F15" t="str">
            <v>-</v>
          </cell>
          <cell r="G15">
            <v>4825</v>
          </cell>
        </row>
        <row r="16">
          <cell r="A16">
            <v>78</v>
          </cell>
          <cell r="B16">
            <v>2002</v>
          </cell>
          <cell r="C16">
            <v>3146</v>
          </cell>
          <cell r="F16" t="str">
            <v>-</v>
          </cell>
          <cell r="G16">
            <v>5148</v>
          </cell>
        </row>
        <row r="17">
          <cell r="A17">
            <v>79</v>
          </cell>
          <cell r="B17">
            <v>3180</v>
          </cell>
          <cell r="C17">
            <v>2875</v>
          </cell>
          <cell r="F17" t="str">
            <v>-</v>
          </cell>
          <cell r="G17">
            <v>6055</v>
          </cell>
        </row>
        <row r="18">
          <cell r="A18">
            <v>80</v>
          </cell>
          <cell r="B18">
            <v>3225</v>
          </cell>
          <cell r="C18">
            <v>3268</v>
          </cell>
          <cell r="F18" t="str">
            <v>-</v>
          </cell>
          <cell r="G18">
            <v>6493</v>
          </cell>
        </row>
        <row r="19">
          <cell r="A19">
            <v>81</v>
          </cell>
          <cell r="B19">
            <v>3680</v>
          </cell>
          <cell r="C19">
            <v>3596</v>
          </cell>
          <cell r="F19" t="str">
            <v>-</v>
          </cell>
          <cell r="G19">
            <v>7276</v>
          </cell>
        </row>
        <row r="20">
          <cell r="A20">
            <v>82</v>
          </cell>
          <cell r="B20">
            <v>3984</v>
          </cell>
          <cell r="C20">
            <v>5093</v>
          </cell>
          <cell r="F20" t="str">
            <v>-</v>
          </cell>
          <cell r="G20">
            <v>9077</v>
          </cell>
        </row>
        <row r="21">
          <cell r="A21">
            <v>83</v>
          </cell>
          <cell r="B21">
            <v>4684</v>
          </cell>
          <cell r="C21">
            <v>5562</v>
          </cell>
          <cell r="F21" t="str">
            <v>-</v>
          </cell>
          <cell r="G21">
            <v>10246</v>
          </cell>
        </row>
        <row r="22">
          <cell r="A22">
            <v>84</v>
          </cell>
          <cell r="B22">
            <v>5092</v>
          </cell>
          <cell r="C22">
            <v>5909</v>
          </cell>
          <cell r="F22">
            <v>173</v>
          </cell>
          <cell r="G22">
            <v>11174</v>
          </cell>
        </row>
        <row r="23">
          <cell r="A23">
            <v>85</v>
          </cell>
          <cell r="B23">
            <v>6716</v>
          </cell>
          <cell r="C23">
            <v>5835</v>
          </cell>
          <cell r="F23">
            <v>834</v>
          </cell>
          <cell r="G23">
            <v>13385</v>
          </cell>
        </row>
        <row r="24">
          <cell r="A24">
            <v>86</v>
          </cell>
          <cell r="B24">
            <v>5453</v>
          </cell>
          <cell r="C24">
            <v>6772</v>
          </cell>
          <cell r="F24">
            <v>2095</v>
          </cell>
          <cell r="G24">
            <v>14320</v>
          </cell>
        </row>
        <row r="25">
          <cell r="A25">
            <v>87</v>
          </cell>
          <cell r="B25">
            <v>6517</v>
          </cell>
          <cell r="C25">
            <v>7282</v>
          </cell>
          <cell r="F25">
            <v>1979</v>
          </cell>
          <cell r="G25">
            <v>15778</v>
          </cell>
        </row>
        <row r="26">
          <cell r="A26">
            <v>88</v>
          </cell>
          <cell r="B26">
            <v>5865</v>
          </cell>
          <cell r="C26">
            <v>7985</v>
          </cell>
          <cell r="F26">
            <v>1605</v>
          </cell>
          <cell r="G26">
            <v>15455</v>
          </cell>
        </row>
        <row r="27">
          <cell r="A27">
            <v>89</v>
          </cell>
          <cell r="B27">
            <v>6878</v>
          </cell>
          <cell r="C27">
            <v>7263</v>
          </cell>
          <cell r="F27">
            <v>2376</v>
          </cell>
          <cell r="G27">
            <v>16517</v>
          </cell>
        </row>
        <row r="28">
          <cell r="A28">
            <v>90</v>
          </cell>
          <cell r="B28">
            <v>7802</v>
          </cell>
          <cell r="C28">
            <v>7222</v>
          </cell>
          <cell r="F28">
            <v>3550</v>
          </cell>
          <cell r="G28">
            <v>18599</v>
          </cell>
        </row>
        <row r="29">
          <cell r="A29">
            <v>91</v>
          </cell>
          <cell r="B29">
            <v>10017</v>
          </cell>
          <cell r="C29">
            <v>8102</v>
          </cell>
          <cell r="F29">
            <v>2725</v>
          </cell>
          <cell r="G29">
            <v>20953</v>
          </cell>
        </row>
        <row r="30">
          <cell r="A30">
            <v>92</v>
          </cell>
          <cell r="B30">
            <v>9516</v>
          </cell>
          <cell r="C30">
            <v>8726</v>
          </cell>
          <cell r="F30">
            <v>4595</v>
          </cell>
          <cell r="G30">
            <v>23262</v>
          </cell>
        </row>
        <row r="31">
          <cell r="A31">
            <v>93</v>
          </cell>
          <cell r="B31">
            <v>8758</v>
          </cell>
          <cell r="C31">
            <v>9114</v>
          </cell>
          <cell r="F31">
            <v>6748</v>
          </cell>
          <cell r="G31">
            <v>25093</v>
          </cell>
        </row>
        <row r="32">
          <cell r="A32">
            <v>94</v>
          </cell>
          <cell r="B32">
            <v>9633</v>
          </cell>
          <cell r="C32">
            <v>9639</v>
          </cell>
          <cell r="F32">
            <v>7612</v>
          </cell>
          <cell r="G32">
            <v>27500</v>
          </cell>
        </row>
        <row r="33">
          <cell r="A33">
            <v>95</v>
          </cell>
          <cell r="B33">
            <v>9687</v>
          </cell>
          <cell r="C33">
            <v>10842</v>
          </cell>
          <cell r="F33">
            <v>8449</v>
          </cell>
          <cell r="G33">
            <v>29530</v>
          </cell>
        </row>
        <row r="34">
          <cell r="A34">
            <v>96</v>
          </cell>
          <cell r="B34">
            <v>6662</v>
          </cell>
          <cell r="C34">
            <v>15103</v>
          </cell>
          <cell r="F34">
            <v>7814</v>
          </cell>
          <cell r="G34">
            <v>30119</v>
          </cell>
        </row>
        <row r="35">
          <cell r="A35">
            <v>97</v>
          </cell>
          <cell r="B35">
            <v>7970</v>
          </cell>
          <cell r="C35">
            <v>16720</v>
          </cell>
          <cell r="F35">
            <v>7308</v>
          </cell>
          <cell r="G35">
            <v>32625</v>
          </cell>
        </row>
        <row r="36">
          <cell r="A36">
            <v>98</v>
          </cell>
          <cell r="B36">
            <v>7245</v>
          </cell>
          <cell r="C36">
            <v>19019</v>
          </cell>
          <cell r="F36">
            <v>7321</v>
          </cell>
          <cell r="G36">
            <v>36889</v>
          </cell>
        </row>
      </sheetData>
      <sheetData sheetId="6" refreshError="1">
        <row r="6">
          <cell r="B6">
            <v>505</v>
          </cell>
          <cell r="C6">
            <v>123</v>
          </cell>
        </row>
        <row r="7">
          <cell r="B7">
            <v>610</v>
          </cell>
          <cell r="C7">
            <v>174</v>
          </cell>
        </row>
        <row r="8">
          <cell r="B8">
            <v>1059</v>
          </cell>
          <cell r="C8">
            <v>1218</v>
          </cell>
        </row>
        <row r="9">
          <cell r="B9">
            <v>1460</v>
          </cell>
          <cell r="C9">
            <v>1164</v>
          </cell>
        </row>
        <row r="10">
          <cell r="B10">
            <v>1221</v>
          </cell>
          <cell r="C10">
            <v>1824</v>
          </cell>
        </row>
        <row r="11">
          <cell r="B11">
            <v>974</v>
          </cell>
          <cell r="C11">
            <v>2053</v>
          </cell>
        </row>
        <row r="12">
          <cell r="B12">
            <v>910</v>
          </cell>
          <cell r="C12">
            <v>2196</v>
          </cell>
        </row>
        <row r="13">
          <cell r="B13">
            <v>533</v>
          </cell>
          <cell r="C13">
            <v>2709</v>
          </cell>
        </row>
        <row r="14">
          <cell r="B14">
            <v>941</v>
          </cell>
          <cell r="C14">
            <v>2729</v>
          </cell>
        </row>
        <row r="15">
          <cell r="B15">
            <v>1680</v>
          </cell>
          <cell r="C15">
            <v>3145</v>
          </cell>
        </row>
        <row r="16">
          <cell r="B16">
            <v>2002</v>
          </cell>
          <cell r="C16">
            <v>3146</v>
          </cell>
        </row>
        <row r="17">
          <cell r="B17">
            <v>3180</v>
          </cell>
          <cell r="C17">
            <v>2875</v>
          </cell>
        </row>
        <row r="18">
          <cell r="B18">
            <v>3225</v>
          </cell>
          <cell r="C18">
            <v>3268</v>
          </cell>
        </row>
        <row r="19">
          <cell r="B19">
            <v>3680</v>
          </cell>
          <cell r="C19">
            <v>3596</v>
          </cell>
        </row>
        <row r="20">
          <cell r="B20">
            <v>3984</v>
          </cell>
          <cell r="C20">
            <v>5093</v>
          </cell>
        </row>
        <row r="21">
          <cell r="B21">
            <v>4684</v>
          </cell>
          <cell r="C21">
            <v>5562</v>
          </cell>
        </row>
        <row r="22">
          <cell r="B22">
            <v>5092</v>
          </cell>
          <cell r="C22">
            <v>5909</v>
          </cell>
        </row>
        <row r="23">
          <cell r="B23">
            <v>6716</v>
          </cell>
          <cell r="C23">
            <v>5835</v>
          </cell>
        </row>
        <row r="24">
          <cell r="B24">
            <v>5453</v>
          </cell>
          <cell r="C24">
            <v>6772</v>
          </cell>
        </row>
        <row r="25">
          <cell r="B25">
            <v>6517</v>
          </cell>
          <cell r="C25">
            <v>7282</v>
          </cell>
        </row>
        <row r="26">
          <cell r="B26">
            <v>5865</v>
          </cell>
          <cell r="C26">
            <v>7985</v>
          </cell>
        </row>
        <row r="27">
          <cell r="B27">
            <v>6878</v>
          </cell>
          <cell r="C27">
            <v>7263</v>
          </cell>
        </row>
        <row r="28">
          <cell r="B28">
            <v>7802</v>
          </cell>
          <cell r="C28">
            <v>7222</v>
          </cell>
        </row>
        <row r="29">
          <cell r="B29">
            <v>10017</v>
          </cell>
          <cell r="C29">
            <v>8102</v>
          </cell>
        </row>
        <row r="30">
          <cell r="B30">
            <v>9516</v>
          </cell>
          <cell r="C30">
            <v>8726</v>
          </cell>
        </row>
        <row r="31">
          <cell r="B31">
            <v>8758</v>
          </cell>
          <cell r="C31">
            <v>9114</v>
          </cell>
        </row>
        <row r="41">
          <cell r="B41" t="str">
            <v>51</v>
          </cell>
          <cell r="C41">
            <v>21006</v>
          </cell>
        </row>
        <row r="42">
          <cell r="B42" t="str">
            <v>56</v>
          </cell>
          <cell r="C42">
            <v>56056</v>
          </cell>
        </row>
        <row r="43">
          <cell r="B43" t="str">
            <v>61</v>
          </cell>
          <cell r="C43">
            <v>198904</v>
          </cell>
        </row>
        <row r="44">
          <cell r="B44" t="str">
            <v>66</v>
          </cell>
          <cell r="C44">
            <v>512756</v>
          </cell>
        </row>
        <row r="45">
          <cell r="B45" t="str">
            <v>69</v>
          </cell>
          <cell r="C45">
            <v>1088804</v>
          </cell>
        </row>
        <row r="46">
          <cell r="B46" t="str">
            <v>74</v>
          </cell>
          <cell r="C46">
            <v>2426133</v>
          </cell>
        </row>
        <row r="47">
          <cell r="B47" t="str">
            <v>78</v>
          </cell>
          <cell r="C47">
            <v>3299901</v>
          </cell>
        </row>
        <row r="48">
          <cell r="B48" t="str">
            <v>80</v>
          </cell>
          <cell r="C48">
            <v>3965828</v>
          </cell>
        </row>
        <row r="49">
          <cell r="B49" t="str">
            <v>85</v>
          </cell>
          <cell r="C49">
            <v>5708563</v>
          </cell>
        </row>
        <row r="50">
          <cell r="B50" t="str">
            <v>86</v>
          </cell>
          <cell r="C50">
            <v>6151975</v>
          </cell>
        </row>
        <row r="51">
          <cell r="B51" t="str">
            <v>87</v>
          </cell>
          <cell r="C51">
            <v>6506541</v>
          </cell>
        </row>
        <row r="52">
          <cell r="B52" t="str">
            <v>88</v>
          </cell>
          <cell r="C52">
            <v>7225791</v>
          </cell>
        </row>
        <row r="53">
          <cell r="B53" t="str">
            <v>89</v>
          </cell>
          <cell r="C53">
            <v>7819049</v>
          </cell>
        </row>
        <row r="54">
          <cell r="B54" t="str">
            <v>90</v>
          </cell>
          <cell r="C54">
            <v>8350790</v>
          </cell>
        </row>
        <row r="55">
          <cell r="B55" t="str">
            <v>91</v>
          </cell>
          <cell r="C55">
            <v>8901537</v>
          </cell>
        </row>
        <row r="56">
          <cell r="B56" t="str">
            <v>92</v>
          </cell>
          <cell r="C56">
            <v>9391108</v>
          </cell>
        </row>
        <row r="57">
          <cell r="B57" t="str">
            <v>93</v>
          </cell>
          <cell r="C57">
            <v>9851154</v>
          </cell>
        </row>
        <row r="58">
          <cell r="B58" t="str">
            <v>94</v>
          </cell>
          <cell r="C58">
            <v>10276044</v>
          </cell>
        </row>
        <row r="59">
          <cell r="B59" t="str">
            <v>95</v>
          </cell>
          <cell r="C59">
            <v>10658559</v>
          </cell>
        </row>
        <row r="60">
          <cell r="B60" t="str">
            <v>96</v>
          </cell>
          <cell r="C60">
            <v>11104050</v>
          </cell>
        </row>
        <row r="61">
          <cell r="B61" t="str">
            <v>97</v>
          </cell>
          <cell r="C61">
            <v>11565342</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solidate_rev_to"/>
      <sheetName val="Salient1"/>
    </sheetNames>
    <sheetDataSet>
      <sheetData sheetId="0"/>
      <sheetData sheetId="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sheetName val="Sheet1"/>
      <sheetName val="DEWE"/>
      <sheetName val="Report to accompany"/>
      <sheetName val="H.T System "/>
      <sheetName val="L.T System"/>
      <sheetName val="Abstract"/>
      <sheetName val="H.T Data"/>
      <sheetName val="L.T Data"/>
      <sheetName val="H.T System imp"/>
      <sheetName val="Ag LF"/>
      <sheetName val="1"/>
      <sheetName val="all"/>
      <sheetName val="11 KV System_HT"/>
      <sheetName val="First information "/>
      <sheetName val="Feb-06"/>
      <sheetName val="int-Dia-pvc"/>
      <sheetName val="detls"/>
      <sheetName val="Dom"/>
      <sheetName val="General"/>
      <sheetName val="ONLINE DUMP"/>
      <sheetName val="WATER-HAMMER"/>
      <sheetName val="Demand"/>
    </sheetNames>
    <sheetDataSet>
      <sheetData sheetId="0"/>
      <sheetData sheetId="1" refreshError="1"/>
      <sheetData sheetId="2" refreshError="1"/>
      <sheetData sheetId="3" refreshError="1"/>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000000000000"/>
      <sheetName val="Majoduck_SK_1"/>
      <sheetName val="During March 03"/>
      <sheetName val="As on 31-3-02"/>
      <sheetName val="2002-03"/>
      <sheetName val="As on 31-3-03"/>
      <sheetName val="% of Elect"/>
      <sheetName val="with RESCO 31-3-03"/>
    </sheetNames>
    <sheetDataSet>
      <sheetData sheetId="0"/>
      <sheetData sheetId="1" refreshError="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pib.gov.in/PressReleasePage.aspx?PRID=1666782" TargetMode="External"/><Relationship Id="rId1" Type="http://schemas.openxmlformats.org/officeDocument/2006/relationships/hyperlink" Target="https://pib.gov.in/PressReleasePage.aspx?PRID=1666782"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tint="0.59999389629810485"/>
  </sheetPr>
  <dimension ref="C3:F24"/>
  <sheetViews>
    <sheetView topLeftCell="B1" workbookViewId="0">
      <selection activeCell="F21" sqref="F21"/>
    </sheetView>
  </sheetViews>
  <sheetFormatPr defaultRowHeight="14.5"/>
  <cols>
    <col min="4" max="4" width="25.54296875" bestFit="1" customWidth="1"/>
    <col min="5" max="5" width="12.81640625" bestFit="1" customWidth="1"/>
    <col min="6" max="6" width="60.81640625" customWidth="1"/>
  </cols>
  <sheetData>
    <row r="3" spans="3:6">
      <c r="C3" s="95" t="s">
        <v>287</v>
      </c>
      <c r="D3" s="95" t="s">
        <v>288</v>
      </c>
      <c r="E3" s="95" t="s">
        <v>264</v>
      </c>
      <c r="F3" s="95" t="s">
        <v>284</v>
      </c>
    </row>
    <row r="4" spans="3:6">
      <c r="C4" s="67">
        <v>1</v>
      </c>
      <c r="D4" s="67" t="s">
        <v>289</v>
      </c>
      <c r="E4" s="96" t="s">
        <v>290</v>
      </c>
      <c r="F4" s="97" t="s">
        <v>291</v>
      </c>
    </row>
    <row r="5" spans="3:6">
      <c r="C5" s="67"/>
      <c r="D5" s="67"/>
      <c r="E5" s="98" t="s">
        <v>292</v>
      </c>
      <c r="F5" s="97" t="s">
        <v>293</v>
      </c>
    </row>
    <row r="6" spans="3:6">
      <c r="C6" s="67"/>
      <c r="D6" s="67"/>
      <c r="E6" s="99" t="s">
        <v>294</v>
      </c>
      <c r="F6" s="97" t="s">
        <v>295</v>
      </c>
    </row>
    <row r="7" spans="3:6">
      <c r="C7" s="67">
        <v>2</v>
      </c>
      <c r="D7" s="67" t="s">
        <v>299</v>
      </c>
      <c r="E7" s="99" t="s">
        <v>294</v>
      </c>
      <c r="F7" s="97" t="s">
        <v>296</v>
      </c>
    </row>
    <row r="8" spans="3:6">
      <c r="C8" s="67"/>
      <c r="D8" s="67"/>
      <c r="E8" s="100" t="s">
        <v>297</v>
      </c>
      <c r="F8" s="97" t="s">
        <v>298</v>
      </c>
    </row>
    <row r="9" spans="3:6" ht="63.75" customHeight="1">
      <c r="C9" s="67">
        <v>3</v>
      </c>
      <c r="D9" s="67" t="s">
        <v>301</v>
      </c>
      <c r="E9" s="67" t="s">
        <v>302</v>
      </c>
      <c r="F9" s="101" t="s">
        <v>394</v>
      </c>
    </row>
    <row r="10" spans="3:6">
      <c r="C10" s="67"/>
      <c r="D10" s="67" t="s">
        <v>19</v>
      </c>
      <c r="E10" s="67" t="s">
        <v>303</v>
      </c>
      <c r="F10" s="102">
        <v>0.4</v>
      </c>
    </row>
    <row r="11" spans="3:6">
      <c r="C11" s="67"/>
      <c r="D11" s="67" t="s">
        <v>22</v>
      </c>
      <c r="E11" s="67" t="s">
        <v>303</v>
      </c>
      <c r="F11" s="102">
        <v>0.6</v>
      </c>
    </row>
    <row r="12" spans="3:6" ht="29">
      <c r="C12" s="67"/>
      <c r="D12" s="67" t="s">
        <v>286</v>
      </c>
      <c r="E12" s="67" t="s">
        <v>304</v>
      </c>
      <c r="F12" s="103" t="s">
        <v>342</v>
      </c>
    </row>
    <row r="13" spans="3:6" ht="46.5" customHeight="1">
      <c r="C13" s="67"/>
      <c r="D13" s="67" t="s">
        <v>51</v>
      </c>
      <c r="E13" s="67" t="s">
        <v>304</v>
      </c>
      <c r="F13" s="101" t="s">
        <v>395</v>
      </c>
    </row>
    <row r="14" spans="3:6" ht="31.5" customHeight="1">
      <c r="C14" s="67">
        <v>4</v>
      </c>
      <c r="D14" s="104" t="s">
        <v>305</v>
      </c>
      <c r="E14" s="104" t="s">
        <v>16</v>
      </c>
      <c r="F14" s="105"/>
    </row>
    <row r="15" spans="3:6" ht="40.5" customHeight="1">
      <c r="C15" s="67"/>
      <c r="D15" s="67" t="s">
        <v>306</v>
      </c>
      <c r="E15" s="67" t="s">
        <v>15</v>
      </c>
      <c r="F15" s="101" t="s">
        <v>396</v>
      </c>
    </row>
    <row r="16" spans="3:6" ht="29">
      <c r="C16" s="67">
        <v>5</v>
      </c>
      <c r="D16" s="67" t="s">
        <v>307</v>
      </c>
      <c r="E16" s="67" t="s">
        <v>308</v>
      </c>
      <c r="F16" s="101" t="s">
        <v>309</v>
      </c>
    </row>
    <row r="17" spans="3:6">
      <c r="C17" s="67"/>
      <c r="D17" s="67"/>
      <c r="E17" s="67" t="s">
        <v>43</v>
      </c>
      <c r="F17" s="101" t="s">
        <v>310</v>
      </c>
    </row>
    <row r="18" spans="3:6" ht="58">
      <c r="C18" s="67"/>
      <c r="D18" s="67"/>
      <c r="E18" s="67" t="s">
        <v>44</v>
      </c>
      <c r="F18" s="101" t="s">
        <v>434</v>
      </c>
    </row>
    <row r="19" spans="3:6" ht="58">
      <c r="C19" s="67">
        <v>6</v>
      </c>
      <c r="D19" s="67" t="s">
        <v>311</v>
      </c>
      <c r="E19" s="67" t="s">
        <v>308</v>
      </c>
      <c r="F19" s="245" t="s">
        <v>312</v>
      </c>
    </row>
    <row r="20" spans="3:6" ht="29">
      <c r="C20" s="67"/>
      <c r="D20" s="67"/>
      <c r="E20" s="67" t="s">
        <v>43</v>
      </c>
      <c r="F20" s="101" t="s">
        <v>313</v>
      </c>
    </row>
    <row r="21" spans="3:6">
      <c r="C21" s="67"/>
      <c r="D21" s="67"/>
      <c r="E21" s="67" t="s">
        <v>44</v>
      </c>
      <c r="F21" s="101" t="s">
        <v>310</v>
      </c>
    </row>
    <row r="22" spans="3:6">
      <c r="C22" s="67">
        <v>7</v>
      </c>
      <c r="D22" s="67" t="s">
        <v>314</v>
      </c>
      <c r="E22" s="67" t="s">
        <v>308</v>
      </c>
      <c r="F22" s="101" t="s">
        <v>315</v>
      </c>
    </row>
    <row r="23" spans="3:6">
      <c r="C23" s="67"/>
      <c r="D23" s="67"/>
      <c r="E23" s="67" t="s">
        <v>43</v>
      </c>
      <c r="F23" s="101" t="s">
        <v>310</v>
      </c>
    </row>
    <row r="24" spans="3:6">
      <c r="C24" s="67"/>
      <c r="D24" s="67"/>
      <c r="E24" s="67" t="s">
        <v>44</v>
      </c>
      <c r="F24" s="101" t="s">
        <v>310</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7">
    <tabColor theme="5" tint="0.59999389629810485"/>
  </sheetPr>
  <dimension ref="C3:N11"/>
  <sheetViews>
    <sheetView workbookViewId="0">
      <selection activeCell="H9" sqref="H9"/>
    </sheetView>
  </sheetViews>
  <sheetFormatPr defaultRowHeight="14.5"/>
  <cols>
    <col min="3" max="3" width="20.54296875" bestFit="1" customWidth="1"/>
    <col min="4" max="6" width="10.54296875" bestFit="1" customWidth="1"/>
    <col min="7" max="7" width="14.453125" bestFit="1" customWidth="1"/>
    <col min="8" max="8" width="13" customWidth="1"/>
    <col min="9" max="9" width="11.453125" customWidth="1"/>
    <col min="10" max="12" width="14.453125" bestFit="1" customWidth="1"/>
    <col min="13" max="13" width="11.54296875" customWidth="1"/>
  </cols>
  <sheetData>
    <row r="3" spans="3:14">
      <c r="C3" t="s">
        <v>17</v>
      </c>
    </row>
    <row r="4" spans="3:14">
      <c r="C4" s="488" t="s">
        <v>0</v>
      </c>
      <c r="D4" s="488"/>
      <c r="E4" s="488"/>
      <c r="F4" s="488"/>
      <c r="G4" s="488"/>
      <c r="H4" s="488"/>
      <c r="I4" s="488" t="s">
        <v>11</v>
      </c>
      <c r="J4" s="488"/>
      <c r="K4" s="488"/>
      <c r="L4" s="488"/>
      <c r="M4" s="488"/>
    </row>
    <row r="5" spans="3:14">
      <c r="C5" s="212" t="s">
        <v>1</v>
      </c>
      <c r="D5" s="212" t="s">
        <v>12</v>
      </c>
      <c r="E5" s="212" t="s">
        <v>13</v>
      </c>
      <c r="F5" s="212" t="s">
        <v>14</v>
      </c>
      <c r="G5" s="212" t="s">
        <v>15</v>
      </c>
      <c r="H5" s="214" t="s">
        <v>16</v>
      </c>
      <c r="I5" s="212" t="s">
        <v>378</v>
      </c>
      <c r="J5" s="212" t="s">
        <v>379</v>
      </c>
      <c r="K5" s="212" t="s">
        <v>380</v>
      </c>
      <c r="L5" s="212" t="s">
        <v>381</v>
      </c>
      <c r="M5" s="212" t="s">
        <v>382</v>
      </c>
    </row>
    <row r="6" spans="3:14">
      <c r="C6" s="6" t="s">
        <v>7</v>
      </c>
      <c r="D6" s="351">
        <f>'Network element - actuals'!K12</f>
        <v>1644</v>
      </c>
      <c r="E6" s="351">
        <f>'Network element - actuals'!L12</f>
        <v>1675</v>
      </c>
      <c r="F6" s="351">
        <f>'Network element - actuals'!M12</f>
        <v>1699</v>
      </c>
      <c r="G6" s="351">
        <f>'Network element - actuals'!N12</f>
        <v>1721</v>
      </c>
      <c r="H6" s="373">
        <f>G6+Updated_DISCOM_Summary!D30</f>
        <v>1787</v>
      </c>
      <c r="I6" s="6">
        <f>H6+Updated_DISCOM_Summary!AF30</f>
        <v>1853</v>
      </c>
      <c r="J6" s="6">
        <f>I6+Updated_DISCOM_Summary!BH30</f>
        <v>1946</v>
      </c>
      <c r="K6" s="6">
        <f>J6+Updated_DISCOM_Summary!CJ30</f>
        <v>2039</v>
      </c>
      <c r="L6" s="6">
        <f>K6+Updated_DISCOM_Summary!DL30</f>
        <v>2132</v>
      </c>
      <c r="M6" s="6">
        <f>L6+Updated_DISCOM_Summary!EN30</f>
        <v>2225</v>
      </c>
      <c r="N6" t="s">
        <v>397</v>
      </c>
    </row>
    <row r="7" spans="3:14">
      <c r="C7" s="6" t="s">
        <v>8</v>
      </c>
      <c r="D7" s="342">
        <f>'Network element - actuals'!K13</f>
        <v>347068.77999999997</v>
      </c>
      <c r="E7" s="342">
        <f>'Network element - actuals'!L13</f>
        <v>355645.73</v>
      </c>
      <c r="F7" s="342">
        <f>'Network element - actuals'!M13</f>
        <v>366438.34</v>
      </c>
      <c r="G7" s="342">
        <f>'Network element - actuals'!N13</f>
        <v>375469.06862999999</v>
      </c>
      <c r="H7" s="374">
        <f>G7+'Network length summary'!H29</f>
        <v>397189.99989701115</v>
      </c>
      <c r="I7" s="114">
        <f>H7+'Network length summary'!N29</f>
        <v>420180.73730830848</v>
      </c>
      <c r="J7" s="114">
        <f>I7+'Network length summary'!T29</f>
        <v>444647.41311353858</v>
      </c>
      <c r="K7" s="114">
        <f>J7+'Network length summary'!Z29</f>
        <v>470328.29969635519</v>
      </c>
      <c r="L7" s="114">
        <f>K7+'Network length summary'!AF29</f>
        <v>497289.2080645407</v>
      </c>
      <c r="M7" s="114">
        <f>L7+'Network length summary'!AL29</f>
        <v>525599.70290807076</v>
      </c>
    </row>
    <row r="8" spans="3:14">
      <c r="C8" s="6" t="s">
        <v>9</v>
      </c>
      <c r="D8" s="342">
        <f>'Network element - actuals'!K14</f>
        <v>444446</v>
      </c>
      <c r="E8" s="342">
        <f>'Network element - actuals'!L14</f>
        <v>469249</v>
      </c>
      <c r="F8" s="342">
        <f>'Network element - actuals'!M14</f>
        <v>501075</v>
      </c>
      <c r="G8" s="342">
        <f>'Network element - actuals'!N14</f>
        <v>529172</v>
      </c>
      <c r="H8" s="374">
        <f>G8+'Total DTR projections'!D27</f>
        <v>558941.9018100159</v>
      </c>
      <c r="I8" s="114">
        <f>H8+'Total DTR projections'!J27</f>
        <v>590525.8123975835</v>
      </c>
      <c r="J8" s="114">
        <f>I8+'Total DTR projections'!P27</f>
        <v>623755.34926219797</v>
      </c>
      <c r="K8" s="114">
        <f>J8+'Total DTR projections'!V27</f>
        <v>658719.47295193595</v>
      </c>
      <c r="L8" s="114">
        <f>K8+'Total DTR projections'!AB27</f>
        <v>695512.19919220102</v>
      </c>
      <c r="M8" s="114">
        <f>L8+'Total DTR projections'!AH27</f>
        <v>734232.90611152956</v>
      </c>
    </row>
    <row r="9" spans="3:14">
      <c r="C9" s="6" t="s">
        <v>10</v>
      </c>
      <c r="D9" s="342">
        <f>'Network element - actuals'!K15</f>
        <v>8751363</v>
      </c>
      <c r="E9" s="342">
        <f>'Network element - actuals'!L15</f>
        <v>8869219</v>
      </c>
      <c r="F9" s="342">
        <f>'Network element - actuals'!M15</f>
        <v>9598630</v>
      </c>
      <c r="G9" s="342">
        <f>'Network element - actuals'!N15</f>
        <v>10129808.417688441</v>
      </c>
      <c r="H9" s="374">
        <f>'[35]Annexure -I'!$B$61</f>
        <v>10576484.287018238</v>
      </c>
      <c r="I9" s="343">
        <f>'[35]Annexure -I'!$F$61</f>
        <v>11109732.803951206</v>
      </c>
      <c r="J9" s="343">
        <f>'[35]Annexure -I'!$J$61</f>
        <v>11110269.152274653</v>
      </c>
      <c r="K9" s="343">
        <f>'[35]Annexure -I'!$N$61</f>
        <v>11674457.665201768</v>
      </c>
      <c r="L9" s="343">
        <f>'[35]Annexure -I'!$R$61</f>
        <v>12271581.712358266</v>
      </c>
      <c r="M9" s="343">
        <f>'[35]Annexure -I'!$V$61</f>
        <v>12903768.989520719</v>
      </c>
    </row>
    <row r="11" spans="3:14">
      <c r="M11" s="25">
        <f>(M7-L7)</f>
        <v>28310.494843530061</v>
      </c>
    </row>
  </sheetData>
  <mergeCells count="1">
    <mergeCell ref="C4:M4"/>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8">
    <tabColor theme="4" tint="0.79998168889431442"/>
  </sheetPr>
  <dimension ref="B2:O45"/>
  <sheetViews>
    <sheetView zoomScale="90" zoomScaleNormal="90" workbookViewId="0">
      <selection activeCell="I6" sqref="I6:J6"/>
    </sheetView>
  </sheetViews>
  <sheetFormatPr defaultColWidth="16.1796875" defaultRowHeight="14"/>
  <cols>
    <col min="1" max="2" width="16.1796875" style="46"/>
    <col min="3" max="3" width="31.453125" style="46" customWidth="1"/>
    <col min="4" max="5" width="14.54296875" style="46" customWidth="1"/>
    <col min="6" max="6" width="13.54296875" style="46" customWidth="1"/>
    <col min="7" max="7" width="13.453125" style="46" customWidth="1"/>
    <col min="8" max="9" width="15.453125" style="46" customWidth="1"/>
    <col min="10" max="10" width="23.453125" style="46" customWidth="1"/>
    <col min="11" max="11" width="12.1796875" style="46" customWidth="1"/>
    <col min="12" max="12" width="10.1796875" style="46" customWidth="1"/>
    <col min="13" max="13" width="11.1796875" style="46" customWidth="1"/>
    <col min="14" max="14" width="10.54296875" style="46" customWidth="1"/>
    <col min="15" max="15" width="11.453125" style="46" customWidth="1"/>
    <col min="16" max="16384" width="16.1796875" style="46"/>
  </cols>
  <sheetData>
    <row r="2" spans="2:15" ht="14.5">
      <c r="C2" s="474" t="s">
        <v>392</v>
      </c>
      <c r="D2" s="474"/>
      <c r="E2" s="474"/>
      <c r="F2" s="474"/>
      <c r="G2" s="474"/>
      <c r="H2" s="474"/>
      <c r="I2" s="115"/>
      <c r="J2" s="116"/>
      <c r="K2" s="116"/>
      <c r="L2" s="116"/>
      <c r="M2" s="116"/>
      <c r="N2" s="116"/>
      <c r="O2" s="116"/>
    </row>
    <row r="3" spans="2:15" ht="14.5">
      <c r="C3" s="85" t="s">
        <v>41</v>
      </c>
      <c r="D3" s="85" t="s">
        <v>12</v>
      </c>
      <c r="E3" s="85" t="s">
        <v>13</v>
      </c>
      <c r="F3" s="85" t="s">
        <v>14</v>
      </c>
      <c r="G3" s="85" t="s">
        <v>15</v>
      </c>
      <c r="H3" s="213" t="s">
        <v>16</v>
      </c>
      <c r="I3" s="335" t="s">
        <v>447</v>
      </c>
      <c r="J3" s="116"/>
      <c r="K3" s="116"/>
      <c r="L3" s="116"/>
      <c r="M3" s="116"/>
      <c r="N3" s="116"/>
      <c r="O3" s="116"/>
    </row>
    <row r="4" spans="2:15" ht="14.5">
      <c r="C4" s="6" t="s">
        <v>42</v>
      </c>
      <c r="D4" s="334">
        <f>2314.44</f>
        <v>2314.44</v>
      </c>
      <c r="E4" s="334">
        <v>2240.77</v>
      </c>
      <c r="F4" s="334">
        <v>1994.96</v>
      </c>
      <c r="G4" s="334">
        <v>3081.1</v>
      </c>
      <c r="H4" s="375">
        <f>'Revised Norms method'!L33</f>
        <v>3408.8024607713587</v>
      </c>
      <c r="I4" s="117"/>
      <c r="J4" s="116"/>
      <c r="K4" s="116"/>
      <c r="L4" s="116"/>
      <c r="M4" s="116"/>
      <c r="N4" s="116"/>
      <c r="O4" s="116"/>
    </row>
    <row r="5" spans="2:15" ht="14.5">
      <c r="C5" s="6" t="s">
        <v>43</v>
      </c>
      <c r="D5" s="334">
        <v>146.79</v>
      </c>
      <c r="E5" s="334">
        <v>141.11000000000001</v>
      </c>
      <c r="F5" s="334">
        <v>156.33000000000001</v>
      </c>
      <c r="G5" s="334">
        <v>194.71</v>
      </c>
      <c r="H5" s="375">
        <f>'Revised Norms method'!L34</f>
        <v>215.41914483034998</v>
      </c>
      <c r="I5" s="117"/>
      <c r="J5" s="116"/>
      <c r="K5" s="116"/>
      <c r="L5" s="116"/>
      <c r="M5" s="116"/>
      <c r="N5" s="116"/>
      <c r="O5" s="116"/>
    </row>
    <row r="6" spans="2:15" ht="19.5" customHeight="1">
      <c r="C6" s="6" t="s">
        <v>44</v>
      </c>
      <c r="D6" s="334">
        <v>114.89</v>
      </c>
      <c r="E6" s="334">
        <v>147.37</v>
      </c>
      <c r="F6" s="334">
        <v>156.44</v>
      </c>
      <c r="G6" s="334">
        <v>154</v>
      </c>
      <c r="H6" s="375">
        <f>'R&amp;M Cost'!S16</f>
        <v>178.54254688931346</v>
      </c>
      <c r="I6" s="495" t="s">
        <v>376</v>
      </c>
      <c r="J6" s="496"/>
      <c r="K6" s="116"/>
      <c r="L6" s="116"/>
      <c r="M6" s="116"/>
      <c r="N6" s="116"/>
      <c r="O6" s="116"/>
    </row>
    <row r="7" spans="2:15" ht="14.5">
      <c r="C7" s="92" t="s">
        <v>45</v>
      </c>
      <c r="D7" s="118">
        <f>SUM(D4:D6)</f>
        <v>2576.12</v>
      </c>
      <c r="E7" s="118">
        <f>SUM(E4:E6)</f>
        <v>2529.25</v>
      </c>
      <c r="F7" s="118">
        <f>SUM(F4:F6)</f>
        <v>2307.73</v>
      </c>
      <c r="G7" s="118">
        <f>SUM(G4:G6)</f>
        <v>3429.81</v>
      </c>
      <c r="H7" s="118">
        <f>SUM(H4:H6)</f>
        <v>3802.7641524910223</v>
      </c>
      <c r="I7" s="119"/>
      <c r="J7" s="116"/>
      <c r="K7" s="116"/>
      <c r="L7" s="116"/>
      <c r="M7" s="116"/>
      <c r="N7" s="116"/>
      <c r="O7" s="116"/>
    </row>
    <row r="8" spans="2:15">
      <c r="C8" s="116"/>
      <c r="D8" s="116"/>
      <c r="E8" s="116"/>
      <c r="F8" s="116"/>
      <c r="G8" s="116"/>
      <c r="H8" s="116"/>
      <c r="I8" s="116"/>
      <c r="J8" s="116"/>
      <c r="K8" s="116"/>
      <c r="L8" s="116"/>
      <c r="M8" s="116"/>
      <c r="N8" s="116"/>
      <c r="O8" s="116"/>
    </row>
    <row r="9" spans="2:15" ht="16.5">
      <c r="B9" s="72"/>
      <c r="C9" s="492" t="s">
        <v>393</v>
      </c>
      <c r="D9" s="492"/>
      <c r="E9" s="492"/>
      <c r="F9" s="492"/>
      <c r="G9" s="492"/>
      <c r="H9" s="492"/>
      <c r="I9" s="120"/>
      <c r="J9" s="493" t="s">
        <v>393</v>
      </c>
      <c r="K9" s="494"/>
      <c r="L9" s="494"/>
      <c r="M9" s="494"/>
      <c r="N9" s="494"/>
      <c r="O9" s="494"/>
    </row>
    <row r="10" spans="2:15" ht="16.5">
      <c r="B10" s="71"/>
      <c r="C10" s="489" t="s">
        <v>199</v>
      </c>
      <c r="D10" s="489"/>
      <c r="E10" s="489"/>
      <c r="F10" s="489"/>
      <c r="G10" s="489"/>
      <c r="H10" s="489"/>
      <c r="I10" s="121"/>
      <c r="J10" s="490" t="s">
        <v>0</v>
      </c>
      <c r="K10" s="490"/>
      <c r="L10" s="490"/>
      <c r="M10" s="490"/>
      <c r="N10" s="490"/>
      <c r="O10" s="490"/>
    </row>
    <row r="11" spans="2:15" ht="16.5">
      <c r="B11" s="71"/>
      <c r="C11" s="122" t="s">
        <v>1</v>
      </c>
      <c r="D11" s="122" t="s">
        <v>12</v>
      </c>
      <c r="E11" s="122" t="s">
        <v>13</v>
      </c>
      <c r="F11" s="122" t="s">
        <v>14</v>
      </c>
      <c r="G11" s="122" t="s">
        <v>15</v>
      </c>
      <c r="H11" s="216" t="s">
        <v>16</v>
      </c>
      <c r="I11" s="123"/>
      <c r="J11" s="124" t="s">
        <v>1</v>
      </c>
      <c r="K11" s="124" t="s">
        <v>12</v>
      </c>
      <c r="L11" s="124" t="s">
        <v>13</v>
      </c>
      <c r="M11" s="124" t="s">
        <v>14</v>
      </c>
      <c r="N11" s="124" t="s">
        <v>15</v>
      </c>
      <c r="O11" s="217" t="s">
        <v>16</v>
      </c>
    </row>
    <row r="12" spans="2:15">
      <c r="C12" s="125" t="s">
        <v>7</v>
      </c>
      <c r="D12" s="125">
        <v>1624</v>
      </c>
      <c r="E12" s="126">
        <v>1664</v>
      </c>
      <c r="F12" s="126">
        <v>1741</v>
      </c>
      <c r="G12" s="126">
        <v>1836</v>
      </c>
      <c r="H12" s="126">
        <v>1922</v>
      </c>
      <c r="I12" s="126"/>
      <c r="J12" s="125" t="s">
        <v>7</v>
      </c>
      <c r="K12" s="350">
        <f>D28</f>
        <v>1644</v>
      </c>
      <c r="L12" s="350">
        <f t="shared" ref="L12:O12" si="0">E28</f>
        <v>1675</v>
      </c>
      <c r="M12" s="350">
        <f t="shared" si="0"/>
        <v>1699</v>
      </c>
      <c r="N12" s="350">
        <f t="shared" si="0"/>
        <v>1721</v>
      </c>
      <c r="O12" s="383">
        <f t="shared" si="0"/>
        <v>1787</v>
      </c>
    </row>
    <row r="13" spans="2:15">
      <c r="C13" s="125" t="s">
        <v>8</v>
      </c>
      <c r="D13" s="125">
        <v>298281</v>
      </c>
      <c r="E13" s="126">
        <v>311252</v>
      </c>
      <c r="F13" s="126">
        <v>326114</v>
      </c>
      <c r="G13" s="126">
        <v>341543</v>
      </c>
      <c r="H13" s="126">
        <v>357467</v>
      </c>
      <c r="I13" s="126"/>
      <c r="J13" s="125" t="s">
        <v>8</v>
      </c>
      <c r="K13" s="350">
        <f>D32</f>
        <v>347068.77999999997</v>
      </c>
      <c r="L13" s="350">
        <f t="shared" ref="L13:O13" si="1">E32</f>
        <v>355645.73</v>
      </c>
      <c r="M13" s="350">
        <f t="shared" si="1"/>
        <v>366438.34</v>
      </c>
      <c r="N13" s="350">
        <f t="shared" si="1"/>
        <v>375469.06862999999</v>
      </c>
      <c r="O13" s="383">
        <f t="shared" si="1"/>
        <v>397189.99989701115</v>
      </c>
    </row>
    <row r="14" spans="2:15">
      <c r="C14" s="125" t="s">
        <v>9</v>
      </c>
      <c r="D14" s="125">
        <v>422583</v>
      </c>
      <c r="E14" s="126">
        <v>438985</v>
      </c>
      <c r="F14" s="126">
        <v>456070</v>
      </c>
      <c r="G14" s="126">
        <v>473056</v>
      </c>
      <c r="H14" s="126">
        <v>491095</v>
      </c>
      <c r="I14" s="126"/>
      <c r="J14" s="125" t="s">
        <v>9</v>
      </c>
      <c r="K14" s="350">
        <f>D37</f>
        <v>444446</v>
      </c>
      <c r="L14" s="350">
        <f t="shared" ref="L14:O14" si="2">E37</f>
        <v>469249</v>
      </c>
      <c r="M14" s="350">
        <f t="shared" si="2"/>
        <v>501075</v>
      </c>
      <c r="N14" s="350">
        <f t="shared" si="2"/>
        <v>529172</v>
      </c>
      <c r="O14" s="383">
        <f t="shared" si="2"/>
        <v>558941.9018100159</v>
      </c>
    </row>
    <row r="15" spans="2:15">
      <c r="C15" s="125" t="s">
        <v>10</v>
      </c>
      <c r="D15" s="125">
        <v>8536256</v>
      </c>
      <c r="E15" s="126">
        <v>8845128</v>
      </c>
      <c r="F15" s="126">
        <v>8987967</v>
      </c>
      <c r="G15" s="126">
        <v>9326074</v>
      </c>
      <c r="H15" s="126">
        <v>9672729</v>
      </c>
      <c r="I15" s="126"/>
      <c r="J15" s="125" t="s">
        <v>10</v>
      </c>
      <c r="K15" s="350">
        <f>D21</f>
        <v>8751363</v>
      </c>
      <c r="L15" s="350">
        <f t="shared" ref="L15:O15" si="3">E21</f>
        <v>8869219</v>
      </c>
      <c r="M15" s="350">
        <f t="shared" si="3"/>
        <v>9598630</v>
      </c>
      <c r="N15" s="350">
        <f t="shared" si="3"/>
        <v>10129808.417688441</v>
      </c>
      <c r="O15" s="383">
        <f t="shared" si="3"/>
        <v>10576484.287018238</v>
      </c>
    </row>
    <row r="16" spans="2:15">
      <c r="C16" s="116"/>
      <c r="D16" s="116"/>
      <c r="E16" s="116"/>
      <c r="F16" s="116"/>
      <c r="G16" s="116"/>
      <c r="H16" s="116"/>
      <c r="I16" s="116"/>
      <c r="J16" s="116"/>
      <c r="K16" s="116"/>
      <c r="L16" s="116"/>
      <c r="M16" s="116"/>
      <c r="N16" s="116"/>
      <c r="O16" s="116"/>
    </row>
    <row r="17" spans="2:15" ht="16.5">
      <c r="B17" s="74"/>
      <c r="C17" s="492" t="s">
        <v>393</v>
      </c>
      <c r="D17" s="492"/>
      <c r="E17" s="492"/>
      <c r="F17" s="492"/>
      <c r="G17" s="492"/>
      <c r="H17" s="492"/>
      <c r="I17" s="127"/>
      <c r="J17" s="116"/>
      <c r="K17" s="116"/>
      <c r="L17" s="116"/>
      <c r="M17" s="116"/>
      <c r="N17" s="116"/>
      <c r="O17" s="116"/>
    </row>
    <row r="18" spans="2:15" ht="16.5">
      <c r="B18" s="74"/>
      <c r="C18" s="491" t="s">
        <v>47</v>
      </c>
      <c r="D18" s="491"/>
      <c r="E18" s="491"/>
      <c r="F18" s="491"/>
      <c r="G18" s="491"/>
      <c r="H18" s="491"/>
      <c r="I18" s="128"/>
      <c r="J18" s="129"/>
      <c r="K18" s="61"/>
      <c r="L18" s="116"/>
      <c r="M18" s="116"/>
      <c r="N18" s="116"/>
      <c r="O18" s="116"/>
    </row>
    <row r="19" spans="2:15" ht="16.5">
      <c r="B19" s="75"/>
      <c r="C19" s="122" t="s">
        <v>1</v>
      </c>
      <c r="D19" s="130" t="s">
        <v>12</v>
      </c>
      <c r="E19" s="130" t="s">
        <v>13</v>
      </c>
      <c r="F19" s="130" t="s">
        <v>14</v>
      </c>
      <c r="G19" s="130" t="s">
        <v>15</v>
      </c>
      <c r="H19" s="218" t="s">
        <v>16</v>
      </c>
      <c r="I19" s="131"/>
      <c r="J19" s="129"/>
      <c r="K19" s="129"/>
      <c r="L19" s="116"/>
      <c r="M19" s="116"/>
      <c r="N19" s="116"/>
      <c r="O19" s="116"/>
    </row>
    <row r="20" spans="2:15" ht="15">
      <c r="C20" s="76" t="s">
        <v>200</v>
      </c>
      <c r="D20" s="132"/>
      <c r="E20" s="132"/>
      <c r="F20" s="132"/>
      <c r="G20" s="132"/>
      <c r="H20" s="132"/>
      <c r="I20" s="133"/>
      <c r="J20" s="116"/>
      <c r="K20" s="116"/>
      <c r="L20" s="116"/>
      <c r="M20" s="116"/>
      <c r="N20" s="116"/>
      <c r="O20" s="116"/>
    </row>
    <row r="21" spans="2:15" ht="15">
      <c r="C21" s="134" t="s">
        <v>201</v>
      </c>
      <c r="D21" s="345">
        <f>D22+D23</f>
        <v>8751363</v>
      </c>
      <c r="E21" s="345">
        <f>E22+E23</f>
        <v>8869219</v>
      </c>
      <c r="F21" s="345">
        <f>F22+F23</f>
        <v>9598630</v>
      </c>
      <c r="G21" s="345">
        <f>G22+G23</f>
        <v>10129808.417688441</v>
      </c>
      <c r="H21" s="378">
        <f>'Network elements - Projected'!H9</f>
        <v>10576484.287018238</v>
      </c>
      <c r="I21" s="135"/>
      <c r="J21" s="116"/>
      <c r="K21" s="116"/>
      <c r="L21" s="116"/>
      <c r="M21" s="116"/>
      <c r="N21" s="116"/>
      <c r="O21" s="116"/>
    </row>
    <row r="22" spans="2:15" ht="15">
      <c r="C22" s="136" t="s">
        <v>202</v>
      </c>
      <c r="D22" s="346">
        <f>'[36]7|Total Rev Current'!$D$320</f>
        <v>8741688</v>
      </c>
      <c r="E22" s="346">
        <f>'[36]7|Total Rev Current'!$D$524</f>
        <v>8859316</v>
      </c>
      <c r="F22" s="346">
        <f>'[36]7|Total Rev Current'!$D$732</f>
        <v>9584632</v>
      </c>
      <c r="G22" s="346">
        <f>'[36]7|Total Rev Current'!$D$940</f>
        <v>10114526.207203167</v>
      </c>
      <c r="H22" s="345">
        <v>0</v>
      </c>
      <c r="I22" s="137"/>
      <c r="J22" s="116"/>
      <c r="K22" s="116"/>
      <c r="L22" s="116"/>
      <c r="M22" s="116"/>
      <c r="N22" s="116"/>
      <c r="O22" s="116"/>
    </row>
    <row r="23" spans="2:15" ht="15">
      <c r="C23" s="138" t="s">
        <v>203</v>
      </c>
      <c r="D23" s="347">
        <f>D24+D25+D26</f>
        <v>9675</v>
      </c>
      <c r="E23" s="347">
        <f t="shared" ref="E23:G23" si="4">E24+E25+E26</f>
        <v>9903</v>
      </c>
      <c r="F23" s="347">
        <f t="shared" si="4"/>
        <v>13998</v>
      </c>
      <c r="G23" s="347">
        <f t="shared" si="4"/>
        <v>15282.210485273832</v>
      </c>
      <c r="H23" s="347">
        <v>0</v>
      </c>
      <c r="I23" s="139"/>
      <c r="J23" s="116"/>
      <c r="K23" s="116"/>
      <c r="L23" s="116"/>
      <c r="M23" s="116"/>
      <c r="N23" s="116"/>
      <c r="O23" s="116"/>
    </row>
    <row r="24" spans="2:15" ht="15">
      <c r="C24" s="140" t="s">
        <v>204</v>
      </c>
      <c r="D24" s="347">
        <f>'[36]7|Total Rev Current'!$D$322</f>
        <v>9052</v>
      </c>
      <c r="E24" s="347">
        <f>'[36]7|Total Rev Current'!$D$526</f>
        <v>9265</v>
      </c>
      <c r="F24" s="347">
        <f>'[36]7|Total Rev Current'!$D$734</f>
        <v>13216</v>
      </c>
      <c r="G24" s="347">
        <f>'[36]7|Total Rev Current'!$D$942</f>
        <v>14419</v>
      </c>
      <c r="H24" s="347">
        <v>0</v>
      </c>
      <c r="I24" s="137"/>
      <c r="J24" s="116"/>
      <c r="K24" s="116"/>
      <c r="L24" s="116"/>
      <c r="M24" s="116"/>
      <c r="N24" s="116"/>
      <c r="O24" s="116"/>
    </row>
    <row r="25" spans="2:15" ht="15">
      <c r="C25" s="140" t="s">
        <v>205</v>
      </c>
      <c r="D25" s="347">
        <f>'[36]7|Total Rev Current'!$D$353</f>
        <v>549</v>
      </c>
      <c r="E25" s="347">
        <f>'[36]7|Total Rev Current'!$D$559</f>
        <v>554</v>
      </c>
      <c r="F25" s="347">
        <f>'[36]7|Total Rev Current'!$D$766</f>
        <v>696</v>
      </c>
      <c r="G25" s="347">
        <f>'[36]7|Total Rev Current'!$D$974</f>
        <v>775</v>
      </c>
      <c r="H25" s="347">
        <v>0</v>
      </c>
      <c r="I25" s="137"/>
      <c r="J25" s="116"/>
      <c r="K25" s="116"/>
      <c r="L25" s="116"/>
      <c r="M25" s="116"/>
      <c r="N25" s="116"/>
      <c r="O25" s="116"/>
    </row>
    <row r="26" spans="2:15" ht="15">
      <c r="C26" s="140" t="s">
        <v>206</v>
      </c>
      <c r="D26" s="347">
        <f>'[36]7|Total Rev Current'!$D$384</f>
        <v>74</v>
      </c>
      <c r="E26" s="347">
        <f>'[36]7|Total Rev Current'!$D$590</f>
        <v>84</v>
      </c>
      <c r="F26" s="347">
        <f>'[36]7|Total Rev Current'!$D$797</f>
        <v>86</v>
      </c>
      <c r="G26" s="347">
        <f>'[36]7|Total Rev Current'!$D$1005</f>
        <v>88.210485273831694</v>
      </c>
      <c r="H26" s="347">
        <v>0</v>
      </c>
      <c r="I26" s="137"/>
      <c r="J26" s="116"/>
      <c r="K26" s="116"/>
      <c r="L26" s="116"/>
      <c r="M26" s="116"/>
      <c r="N26" s="116"/>
      <c r="O26" s="116"/>
    </row>
    <row r="27" spans="2:15" ht="15">
      <c r="C27" s="141"/>
      <c r="D27" s="132"/>
      <c r="E27" s="132"/>
      <c r="F27" s="132"/>
      <c r="G27" s="132"/>
      <c r="H27" s="132"/>
      <c r="I27" s="133"/>
      <c r="J27" s="116"/>
      <c r="K27" s="116"/>
      <c r="L27" s="116"/>
      <c r="M27" s="116"/>
      <c r="N27" s="116"/>
      <c r="O27" s="116"/>
    </row>
    <row r="28" spans="2:15" ht="15">
      <c r="C28" s="134" t="s">
        <v>207</v>
      </c>
      <c r="D28" s="348">
        <f>1492+99+53</f>
        <v>1644</v>
      </c>
      <c r="E28" s="348">
        <f>D28+'[37]TSSPDCL circle wise Total'!$G$4</f>
        <v>1675</v>
      </c>
      <c r="F28" s="348">
        <f>E28+'[37]TSSPDCL circle wise Total'!$H$4</f>
        <v>1699</v>
      </c>
      <c r="G28" s="348">
        <f>F28+'[37]TSSPDCL circle wise Total'!$I$4</f>
        <v>1721</v>
      </c>
      <c r="H28" s="377">
        <f>'Network elements - Projected'!H6</f>
        <v>1787</v>
      </c>
      <c r="I28" s="142" t="s">
        <v>446</v>
      </c>
      <c r="J28" s="116"/>
      <c r="K28" s="116"/>
      <c r="L28" s="116"/>
      <c r="M28" s="116"/>
      <c r="N28" s="116"/>
      <c r="O28" s="116"/>
    </row>
    <row r="29" spans="2:15" ht="15">
      <c r="C29" s="141" t="s">
        <v>208</v>
      </c>
      <c r="D29" s="325">
        <f>[38]OVERALL!M3*1000</f>
        <v>6936200.0000000009</v>
      </c>
      <c r="E29" s="325">
        <f>[38]OVERALL!N3*1000</f>
        <v>7662550</v>
      </c>
      <c r="F29" s="325">
        <f>[38]OVERALL!O3*1000</f>
        <v>10433649.999999998</v>
      </c>
      <c r="G29" s="325">
        <f>[38]OVERALL!P3*1000</f>
        <v>11544000</v>
      </c>
      <c r="H29" s="348">
        <v>0</v>
      </c>
      <c r="I29" s="142"/>
      <c r="J29" s="116"/>
      <c r="K29" s="116"/>
      <c r="L29" s="116"/>
      <c r="M29" s="116"/>
      <c r="N29" s="116"/>
      <c r="O29" s="116"/>
    </row>
    <row r="30" spans="2:15" ht="15">
      <c r="C30" s="141" t="s">
        <v>209</v>
      </c>
      <c r="D30" s="326">
        <f>'[39]MD YEAR ABSTRACT'!D4</f>
        <v>2282</v>
      </c>
      <c r="E30" s="326">
        <f>'[39]MD YEAR ABSTRACT'!E4</f>
        <v>2229</v>
      </c>
      <c r="F30" s="326">
        <f>'[39]MD YEAR ABSTRACT'!F4</f>
        <v>2909</v>
      </c>
      <c r="G30" s="326">
        <f>'[39]MD YEAR ABSTRACT'!G4</f>
        <v>3445</v>
      </c>
      <c r="H30" s="376">
        <v>0</v>
      </c>
      <c r="I30" s="142"/>
      <c r="J30" s="116"/>
      <c r="K30" s="116"/>
      <c r="L30" s="116"/>
      <c r="M30" s="116"/>
      <c r="N30" s="116"/>
      <c r="O30" s="116"/>
    </row>
    <row r="31" spans="2:15" ht="15">
      <c r="C31" s="141"/>
      <c r="D31" s="132"/>
      <c r="E31" s="132"/>
      <c r="F31" s="132"/>
      <c r="G31" s="132"/>
      <c r="H31" s="132"/>
      <c r="I31" s="133"/>
      <c r="J31" s="116"/>
      <c r="K31" s="116"/>
      <c r="L31" s="116"/>
      <c r="M31" s="116"/>
      <c r="N31" s="116"/>
      <c r="O31" s="116"/>
    </row>
    <row r="32" spans="2:15" ht="15">
      <c r="C32" s="134" t="s">
        <v>210</v>
      </c>
      <c r="D32" s="77">
        <f>SUM(D33:D35)</f>
        <v>347068.77999999997</v>
      </c>
      <c r="E32" s="77">
        <f>SUM(E33:E35)</f>
        <v>355645.73</v>
      </c>
      <c r="F32" s="78">
        <f>SUM(F33:F35)</f>
        <v>366438.34</v>
      </c>
      <c r="G32" s="77">
        <f>SUM(G33:G35)</f>
        <v>375469.06862999999</v>
      </c>
      <c r="H32" s="379">
        <f>'Network elements - Projected'!H7</f>
        <v>397189.99989701115</v>
      </c>
      <c r="I32" s="143"/>
      <c r="J32" s="116"/>
      <c r="K32" s="116"/>
      <c r="L32" s="116"/>
      <c r="M32" s="116"/>
      <c r="N32" s="116"/>
      <c r="O32" s="116"/>
    </row>
    <row r="33" spans="3:15" ht="15">
      <c r="C33" s="144" t="s">
        <v>211</v>
      </c>
      <c r="D33" s="349">
        <f>214200+6828.31+6632.3</f>
        <v>227660.61</v>
      </c>
      <c r="E33" s="349">
        <f>D33+4839.41</f>
        <v>232500.02</v>
      </c>
      <c r="F33" s="349">
        <f>E33+6197.16</f>
        <v>238697.18</v>
      </c>
      <c r="G33" s="349">
        <f>F33+'[37]TSSPDCL circle wise Total'!$I$10</f>
        <v>243155.394</v>
      </c>
      <c r="H33" s="349">
        <v>0</v>
      </c>
      <c r="I33" s="142" t="s">
        <v>446</v>
      </c>
      <c r="J33" s="116"/>
      <c r="K33" s="116"/>
      <c r="L33" s="116"/>
      <c r="M33" s="116"/>
      <c r="N33" s="116"/>
      <c r="O33" s="116"/>
    </row>
    <row r="34" spans="3:15" ht="15">
      <c r="C34" s="144" t="s">
        <v>212</v>
      </c>
      <c r="D34" s="349">
        <f>(795+92316)+(61.51+6120.81)+(15.32+4044.66)</f>
        <v>103353.3</v>
      </c>
      <c r="E34" s="349">
        <f>D34+(38.75+3557.36)</f>
        <v>106949.41</v>
      </c>
      <c r="F34" s="349">
        <f>E34+(20.81+4346.8)</f>
        <v>111317.02</v>
      </c>
      <c r="G34" s="349">
        <f>F34+'[37]TSSPDCL circle wise Total'!$H$9+'[37]TSSPDCL circle wise Total'!$H$8</f>
        <v>115684.622</v>
      </c>
      <c r="H34" s="349">
        <v>0</v>
      </c>
      <c r="I34" s="145"/>
      <c r="J34" s="116"/>
      <c r="K34" s="116"/>
      <c r="L34" s="116"/>
      <c r="M34" s="116"/>
      <c r="N34" s="116"/>
      <c r="O34" s="116"/>
    </row>
    <row r="35" spans="3:15" ht="15">
      <c r="C35" s="144" t="s">
        <v>213</v>
      </c>
      <c r="D35" s="349">
        <f>(969+13961)+(112.14+640.81)+(102.15+269.77)</f>
        <v>16054.87</v>
      </c>
      <c r="E35" s="349">
        <f>D35+(22.3+119.13)</f>
        <v>16196.300000000001</v>
      </c>
      <c r="F35" s="349">
        <f>E35+(76.86+150.98)</f>
        <v>16424.14</v>
      </c>
      <c r="G35" s="349">
        <f>F35+'[37]TSSPDCL circle wise Total'!$I$6+'[37]TSSPDCL circle wise Total'!$I$7</f>
        <v>16629.052630000002</v>
      </c>
      <c r="H35" s="349">
        <v>0</v>
      </c>
      <c r="I35" s="145"/>
      <c r="J35" s="116"/>
      <c r="K35" s="116"/>
      <c r="L35" s="116"/>
      <c r="M35" s="116"/>
      <c r="N35" s="116"/>
      <c r="O35" s="116"/>
    </row>
    <row r="36" spans="3:15" ht="15">
      <c r="C36" s="144"/>
      <c r="D36" s="132"/>
      <c r="E36" s="132"/>
      <c r="F36" s="132"/>
      <c r="G36" s="132"/>
      <c r="H36" s="132"/>
      <c r="I36" s="133"/>
      <c r="J36" s="116"/>
      <c r="K36" s="116"/>
      <c r="L36" s="116"/>
      <c r="M36" s="116"/>
      <c r="N36" s="116"/>
      <c r="O36" s="116"/>
    </row>
    <row r="37" spans="3:15" ht="15">
      <c r="C37" s="146" t="s">
        <v>214</v>
      </c>
      <c r="D37" s="348">
        <v>444446</v>
      </c>
      <c r="E37" s="348">
        <v>469249</v>
      </c>
      <c r="F37" s="348">
        <v>501075</v>
      </c>
      <c r="G37" s="348">
        <v>529172</v>
      </c>
      <c r="H37" s="377">
        <f>'Network elements - Projected'!H8</f>
        <v>558941.9018100159</v>
      </c>
      <c r="I37" s="142" t="s">
        <v>446</v>
      </c>
      <c r="K37" s="116"/>
      <c r="L37" s="116"/>
      <c r="M37" s="116"/>
      <c r="N37" s="116"/>
      <c r="O37" s="116"/>
    </row>
    <row r="38" spans="3:15" ht="15">
      <c r="C38" s="141"/>
      <c r="D38" s="132"/>
      <c r="E38" s="132"/>
      <c r="F38" s="132"/>
      <c r="G38" s="132"/>
      <c r="H38" s="330"/>
      <c r="I38" s="133"/>
      <c r="J38" s="116"/>
      <c r="K38" s="116"/>
      <c r="L38" s="116"/>
      <c r="M38" s="116"/>
      <c r="N38" s="116"/>
      <c r="O38" s="116"/>
    </row>
    <row r="39" spans="3:15" ht="15">
      <c r="C39" s="147" t="s">
        <v>215</v>
      </c>
      <c r="D39" s="147">
        <f>'[36]4.2|Energy Dispatch'!$Q$390</f>
        <v>45607.220095323522</v>
      </c>
      <c r="E39" s="147">
        <f>'[36]4.2|Energy Dispatch'!$Q$586</f>
        <v>44051.856619648606</v>
      </c>
      <c r="F39" s="147">
        <f>'[36]4.2|Energy Dispatch'!$Q$778</f>
        <v>48671.384012358205</v>
      </c>
      <c r="G39" s="147">
        <f>'[36]4.2|Energy Dispatch'!$Q$975</f>
        <v>53414.691305974236</v>
      </c>
      <c r="H39" s="379">
        <f>'[36]4.2|Energy Dispatch'!$Q$1171</f>
        <v>59020.29084592966</v>
      </c>
      <c r="I39" s="143"/>
      <c r="J39" s="116"/>
      <c r="K39" s="116"/>
      <c r="L39" s="116"/>
      <c r="M39" s="116"/>
      <c r="N39" s="116"/>
      <c r="O39" s="116"/>
    </row>
    <row r="40" spans="3:15" ht="15">
      <c r="C40" s="141" t="s">
        <v>216</v>
      </c>
      <c r="D40" s="148">
        <f>D41+D42</f>
        <v>39909.298645620627</v>
      </c>
      <c r="E40" s="148">
        <f t="shared" ref="E40:H40" si="5">E41+E42</f>
        <v>38274.674790925652</v>
      </c>
      <c r="F40" s="148">
        <f t="shared" si="5"/>
        <v>42518.549892702176</v>
      </c>
      <c r="G40" s="148">
        <f t="shared" si="5"/>
        <v>46974.332282161165</v>
      </c>
      <c r="H40" s="380">
        <f t="shared" si="5"/>
        <v>52352.870642299065</v>
      </c>
      <c r="I40" s="145"/>
      <c r="J40" s="116"/>
      <c r="K40" s="116"/>
      <c r="L40" s="116"/>
      <c r="M40" s="116"/>
      <c r="N40" s="116"/>
      <c r="O40" s="116"/>
    </row>
    <row r="41" spans="3:15" ht="15">
      <c r="C41" s="144" t="s">
        <v>217</v>
      </c>
      <c r="D41" s="149">
        <f>'[36]3|Sales Forecast'!$Q$84</f>
        <v>23569.451373210628</v>
      </c>
      <c r="E41" s="149">
        <f>'[36]3|Sales Forecast'!$Q$157</f>
        <v>24286.221616735649</v>
      </c>
      <c r="F41" s="150">
        <f>'[36]3|Sales Forecast'!$Q$232</f>
        <v>25034.989680962182</v>
      </c>
      <c r="G41" s="149">
        <f>'[36]3|Sales Forecast'!$Q$304</f>
        <v>25658.947330773848</v>
      </c>
      <c r="H41" s="381">
        <f>'[36]3|Sales Forecast'!$Q$377</f>
        <v>26286.172489506782</v>
      </c>
      <c r="I41" s="151"/>
      <c r="J41" s="116"/>
      <c r="K41" s="116"/>
      <c r="L41" s="116"/>
      <c r="M41" s="116"/>
      <c r="N41" s="116"/>
      <c r="O41" s="116"/>
    </row>
    <row r="42" spans="3:15" ht="15">
      <c r="C42" s="144" t="s">
        <v>218</v>
      </c>
      <c r="D42" s="149">
        <f>D43+D44+D45</f>
        <v>16339.847272410003</v>
      </c>
      <c r="E42" s="149">
        <f t="shared" ref="E42:H42" si="6">E43+E44+E45</f>
        <v>13988.453174190003</v>
      </c>
      <c r="F42" s="149">
        <f t="shared" si="6"/>
        <v>17483.560211739994</v>
      </c>
      <c r="G42" s="149">
        <f t="shared" si="6"/>
        <v>21315.384951387314</v>
      </c>
      <c r="H42" s="382">
        <f t="shared" si="6"/>
        <v>26066.698152792284</v>
      </c>
      <c r="I42" s="145"/>
      <c r="J42" s="116"/>
      <c r="K42" s="116"/>
      <c r="L42" s="116"/>
      <c r="M42" s="116"/>
      <c r="N42" s="116"/>
      <c r="O42" s="116"/>
    </row>
    <row r="43" spans="3:15" ht="15">
      <c r="C43" s="140" t="s">
        <v>219</v>
      </c>
      <c r="D43" s="150">
        <f>'[36]3|Sales Forecast'!$Q$102</f>
        <v>5679.3843568400007</v>
      </c>
      <c r="E43" s="150">
        <f>'[36]3|Sales Forecast'!$Q$175</f>
        <v>5013.6098782100016</v>
      </c>
      <c r="F43" s="150">
        <f>'[36]3|Sales Forecast'!$Q$250</f>
        <v>5762.1870110899945</v>
      </c>
      <c r="G43" s="150">
        <f>'[36]3|Sales Forecast'!$Q$322</f>
        <v>6570.4030706229705</v>
      </c>
      <c r="H43" s="382">
        <f>'[36]3|Sales Forecast'!$Q$395</f>
        <v>7314.1796560964376</v>
      </c>
      <c r="I43" s="145"/>
      <c r="J43" s="116"/>
      <c r="K43" s="116"/>
      <c r="L43" s="116"/>
      <c r="M43" s="116"/>
      <c r="N43" s="116"/>
      <c r="O43" s="116"/>
    </row>
    <row r="44" spans="3:15" ht="15">
      <c r="C44" s="140" t="s">
        <v>220</v>
      </c>
      <c r="D44" s="150">
        <f>'[36]3|Sales Forecast'!$Q$118</f>
        <v>5427.971559560001</v>
      </c>
      <c r="E44" s="150">
        <f>'[36]3|Sales Forecast'!$Q$191</f>
        <v>4537.0454254399992</v>
      </c>
      <c r="F44" s="150">
        <f>'[36]3|Sales Forecast'!$Q$266</f>
        <v>5780.5574563200007</v>
      </c>
      <c r="G44" s="150">
        <f>'[36]3|Sales Forecast'!$Q$338</f>
        <v>7499.6923069068225</v>
      </c>
      <c r="H44" s="381">
        <f>'[36]3|Sales Forecast'!$Q$411</f>
        <v>8449.0790762173383</v>
      </c>
      <c r="I44" s="151"/>
      <c r="J44" s="116"/>
      <c r="K44" s="116"/>
      <c r="L44" s="116"/>
      <c r="M44" s="116"/>
      <c r="N44" s="116"/>
      <c r="O44" s="116"/>
    </row>
    <row r="45" spans="3:15" ht="15">
      <c r="C45" s="140" t="s">
        <v>221</v>
      </c>
      <c r="D45" s="150">
        <f>'[36]3|Sales Forecast'!$Q$134</f>
        <v>5232.4913560100003</v>
      </c>
      <c r="E45" s="150">
        <f>'[36]3|Sales Forecast'!$Q$207</f>
        <v>4437.797870540001</v>
      </c>
      <c r="F45" s="150">
        <f>'[36]3|Sales Forecast'!$Q$282</f>
        <v>5940.8157443299997</v>
      </c>
      <c r="G45" s="150">
        <f>'[36]3|Sales Forecast'!$Q$354</f>
        <v>7245.2895738575216</v>
      </c>
      <c r="H45" s="381">
        <f>'[36]3|Sales Forecast'!$Q$427</f>
        <v>10303.439420478509</v>
      </c>
      <c r="I45" s="151"/>
      <c r="J45" s="116"/>
      <c r="K45" s="116"/>
      <c r="L45" s="116"/>
      <c r="M45" s="116"/>
      <c r="N45" s="116"/>
      <c r="O45" s="116"/>
    </row>
  </sheetData>
  <mergeCells count="8">
    <mergeCell ref="C10:H10"/>
    <mergeCell ref="J10:O10"/>
    <mergeCell ref="C18:H18"/>
    <mergeCell ref="C2:H2"/>
    <mergeCell ref="C9:H9"/>
    <mergeCell ref="C17:H17"/>
    <mergeCell ref="J9:O9"/>
    <mergeCell ref="I6:J6"/>
  </mergeCells>
  <pageMargins left="0.7" right="0.7" top="0.75" bottom="0.75" header="0.3" footer="0.3"/>
  <pageSetup orientation="portrait" verticalDpi="4294967295" r:id="rId1"/>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9"/>
  <dimension ref="C1:S38"/>
  <sheetViews>
    <sheetView topLeftCell="A5" workbookViewId="0">
      <selection activeCell="F3" sqref="F3"/>
    </sheetView>
  </sheetViews>
  <sheetFormatPr defaultColWidth="9.1796875" defaultRowHeight="14.5"/>
  <cols>
    <col min="3" max="3" width="10" customWidth="1"/>
    <col min="5" max="5" width="11.453125" customWidth="1"/>
    <col min="10" max="10" width="9.1796875" style="62"/>
    <col min="19" max="19" width="10.54296875" customWidth="1"/>
  </cols>
  <sheetData>
    <row r="1" spans="3:18">
      <c r="E1" s="6" t="s">
        <v>225</v>
      </c>
      <c r="F1" s="6" t="s">
        <v>226</v>
      </c>
      <c r="G1" s="6" t="s">
        <v>18</v>
      </c>
    </row>
    <row r="2" spans="3:18">
      <c r="E2" s="6" t="s">
        <v>227</v>
      </c>
      <c r="F2" s="152">
        <f>J38/100</f>
        <v>5.4156345185945698E-2</v>
      </c>
      <c r="G2" s="10">
        <f>(F31/F26)^(1/5)-1</f>
        <v>5.0518865089705489E-2</v>
      </c>
    </row>
    <row r="3" spans="3:18">
      <c r="E3" s="6" t="s">
        <v>24</v>
      </c>
      <c r="F3" s="10">
        <f>S38/100</f>
        <v>5.0677013439466956E-2</v>
      </c>
      <c r="G3" s="63">
        <f>(O31/O26)^(1/5)-1</f>
        <v>4.737146823886218E-2</v>
      </c>
    </row>
    <row r="5" spans="3:18">
      <c r="C5" s="6" t="s">
        <v>343</v>
      </c>
      <c r="D5" s="6" t="s">
        <v>228</v>
      </c>
      <c r="E5" s="6" t="s">
        <v>229</v>
      </c>
      <c r="F5" s="6" t="s">
        <v>230</v>
      </c>
      <c r="G5" s="6" t="s">
        <v>231</v>
      </c>
      <c r="H5" s="6" t="s">
        <v>232</v>
      </c>
      <c r="I5" s="6" t="s">
        <v>233</v>
      </c>
      <c r="J5" s="4" t="s">
        <v>234</v>
      </c>
      <c r="K5" s="6" t="s">
        <v>235</v>
      </c>
      <c r="L5" s="6" t="s">
        <v>236</v>
      </c>
      <c r="M5" s="6" t="s">
        <v>237</v>
      </c>
      <c r="N5" s="6" t="s">
        <v>238</v>
      </c>
      <c r="O5" s="6" t="s">
        <v>239</v>
      </c>
      <c r="P5" s="6" t="s">
        <v>240</v>
      </c>
      <c r="Q5" s="6" t="s">
        <v>241</v>
      </c>
    </row>
    <row r="6" spans="3:18">
      <c r="C6" s="6">
        <v>2012</v>
      </c>
      <c r="D6" s="5">
        <v>100</v>
      </c>
      <c r="E6" s="5">
        <v>100</v>
      </c>
      <c r="F6" s="5">
        <v>100</v>
      </c>
      <c r="G6" s="5">
        <v>104.7</v>
      </c>
      <c r="H6" s="5">
        <v>105.3</v>
      </c>
      <c r="I6" s="5">
        <v>105.3</v>
      </c>
      <c r="J6" s="110">
        <v>106.2</v>
      </c>
      <c r="K6" s="5">
        <v>106.9</v>
      </c>
      <c r="L6" s="5">
        <v>107.6</v>
      </c>
      <c r="M6" s="5">
        <v>107.4</v>
      </c>
      <c r="N6" s="5">
        <v>107.3</v>
      </c>
      <c r="O6" s="5">
        <v>107.1</v>
      </c>
      <c r="P6" s="153">
        <f>AVERAGE(D6:O6)</f>
        <v>104.81666666666666</v>
      </c>
      <c r="Q6" s="110">
        <v>106.9</v>
      </c>
    </row>
    <row r="7" spans="3:18">
      <c r="C7" s="6">
        <v>2013</v>
      </c>
      <c r="D7" s="153">
        <v>102.95</v>
      </c>
      <c r="E7" s="153">
        <v>104.44999999999999</v>
      </c>
      <c r="F7" s="153">
        <v>101.05000000000001</v>
      </c>
      <c r="G7" s="153">
        <v>100.15</v>
      </c>
      <c r="H7" s="153">
        <v>98.65</v>
      </c>
      <c r="I7" s="153">
        <v>103.5</v>
      </c>
      <c r="J7" s="153">
        <v>102.15</v>
      </c>
      <c r="K7" s="153">
        <v>103.65</v>
      </c>
      <c r="L7" s="153">
        <v>103.25</v>
      </c>
      <c r="M7" s="153">
        <v>103.15</v>
      </c>
      <c r="N7" s="153">
        <v>104.45</v>
      </c>
      <c r="O7" s="153">
        <v>105.7</v>
      </c>
      <c r="P7" s="153">
        <v>111.1</v>
      </c>
      <c r="Q7" s="110">
        <v>112.5</v>
      </c>
    </row>
    <row r="8" spans="3:18">
      <c r="C8" s="6">
        <v>2014</v>
      </c>
      <c r="D8" s="153">
        <v>105.45</v>
      </c>
      <c r="E8" s="153">
        <v>105.45</v>
      </c>
      <c r="F8" s="153">
        <v>107.75</v>
      </c>
      <c r="G8" s="153">
        <v>110.55</v>
      </c>
      <c r="H8" s="153">
        <v>111.85</v>
      </c>
      <c r="I8" s="153">
        <v>107.15</v>
      </c>
      <c r="J8" s="153">
        <v>110.80000000000001</v>
      </c>
      <c r="K8" s="153">
        <v>114.85</v>
      </c>
      <c r="L8" s="153">
        <v>113.05000000000001</v>
      </c>
      <c r="M8" s="153">
        <v>115.85</v>
      </c>
      <c r="N8" s="153">
        <v>114.75</v>
      </c>
      <c r="O8" s="153">
        <v>114.65</v>
      </c>
      <c r="P8" s="153">
        <v>114.8</v>
      </c>
      <c r="Q8" s="110">
        <v>113.9</v>
      </c>
    </row>
    <row r="9" spans="3:18">
      <c r="C9" s="6">
        <v>2015</v>
      </c>
      <c r="D9" s="153">
        <v>112</v>
      </c>
      <c r="E9" s="153">
        <v>112.9</v>
      </c>
      <c r="F9" s="153">
        <v>111.9</v>
      </c>
      <c r="G9" s="153">
        <v>113.85</v>
      </c>
      <c r="H9" s="153">
        <v>108.4</v>
      </c>
      <c r="I9" s="153">
        <v>111.3</v>
      </c>
      <c r="J9" s="153">
        <v>108.4</v>
      </c>
      <c r="K9" s="153">
        <v>110.2</v>
      </c>
      <c r="L9" s="153">
        <v>106.6</v>
      </c>
      <c r="M9" s="153">
        <v>106.80000000000001</v>
      </c>
      <c r="N9" s="153">
        <v>105.75</v>
      </c>
      <c r="O9" s="153">
        <v>105.85</v>
      </c>
      <c r="P9" s="153">
        <v>110.3</v>
      </c>
      <c r="Q9" s="110">
        <v>109.7</v>
      </c>
    </row>
    <row r="10" spans="3:18">
      <c r="C10" s="6">
        <v>2016</v>
      </c>
      <c r="D10" s="153">
        <v>106.45</v>
      </c>
      <c r="E10" s="153">
        <v>106.25</v>
      </c>
      <c r="F10" s="153">
        <v>105.75</v>
      </c>
      <c r="G10" s="153">
        <v>106</v>
      </c>
      <c r="H10" s="153">
        <v>106.55</v>
      </c>
      <c r="I10" s="153">
        <v>106.19999999999999</v>
      </c>
      <c r="J10" s="153">
        <v>107</v>
      </c>
      <c r="K10" s="153">
        <v>105.3</v>
      </c>
      <c r="L10" s="153">
        <v>105.15</v>
      </c>
      <c r="M10" s="153">
        <v>105.55</v>
      </c>
      <c r="N10" s="153">
        <v>105.25</v>
      </c>
      <c r="O10" s="153">
        <v>105.9</v>
      </c>
      <c r="P10" s="153">
        <v>110.3</v>
      </c>
      <c r="Q10" s="110">
        <v>111.6</v>
      </c>
    </row>
    <row r="11" spans="3:18">
      <c r="C11" s="6">
        <v>2017</v>
      </c>
      <c r="D11" s="153">
        <v>106.5</v>
      </c>
      <c r="E11" s="153">
        <v>107.15</v>
      </c>
      <c r="F11" s="153">
        <v>107.4</v>
      </c>
      <c r="G11" s="153">
        <v>108</v>
      </c>
      <c r="H11" s="153">
        <v>107.5</v>
      </c>
      <c r="I11" s="153">
        <v>109.30000000000001</v>
      </c>
      <c r="J11" s="153">
        <v>108.80000000000001</v>
      </c>
      <c r="K11" s="153">
        <v>109.3</v>
      </c>
      <c r="L11" s="153">
        <v>111.5</v>
      </c>
      <c r="M11" s="153">
        <v>111.9</v>
      </c>
      <c r="N11" s="153">
        <v>110.65</v>
      </c>
      <c r="O11" s="153">
        <v>109.75</v>
      </c>
      <c r="P11" s="153">
        <v>114.1</v>
      </c>
      <c r="Q11" s="110">
        <v>114.9</v>
      </c>
      <c r="R11" s="2">
        <f>(P11/P6)^(1/5)-1</f>
        <v>1.7117344001433388E-2</v>
      </c>
    </row>
    <row r="12" spans="3:18">
      <c r="C12" s="6">
        <v>2018</v>
      </c>
      <c r="D12" s="153">
        <v>111.3</v>
      </c>
      <c r="E12" s="153">
        <v>110.69999999999999</v>
      </c>
      <c r="F12" s="153">
        <v>111.5</v>
      </c>
      <c r="G12" s="153">
        <v>113.44999999999999</v>
      </c>
      <c r="H12" s="153">
        <v>112.65</v>
      </c>
      <c r="I12" s="153">
        <v>114.1</v>
      </c>
      <c r="J12" s="153">
        <v>113.55</v>
      </c>
      <c r="K12" s="153">
        <v>113.9</v>
      </c>
      <c r="L12" s="154">
        <v>113.65</v>
      </c>
      <c r="M12" s="154"/>
      <c r="N12" s="154"/>
      <c r="O12" s="154"/>
      <c r="P12" s="5">
        <v>118.9</v>
      </c>
      <c r="Q12" s="155">
        <v>119.8</v>
      </c>
    </row>
    <row r="14" spans="3:18">
      <c r="C14" s="6" t="s">
        <v>26</v>
      </c>
      <c r="D14" s="6" t="s">
        <v>228</v>
      </c>
      <c r="E14" s="6" t="s">
        <v>229</v>
      </c>
      <c r="F14" s="6" t="s">
        <v>230</v>
      </c>
      <c r="G14" s="6" t="s">
        <v>231</v>
      </c>
      <c r="H14" s="6" t="s">
        <v>232</v>
      </c>
      <c r="I14" s="6" t="s">
        <v>233</v>
      </c>
      <c r="J14" s="4" t="s">
        <v>234</v>
      </c>
      <c r="K14" s="6" t="s">
        <v>235</v>
      </c>
      <c r="L14" s="6" t="s">
        <v>236</v>
      </c>
      <c r="M14" s="6" t="s">
        <v>237</v>
      </c>
      <c r="N14" s="6" t="s">
        <v>238</v>
      </c>
      <c r="O14" s="6" t="s">
        <v>239</v>
      </c>
      <c r="P14" s="6" t="s">
        <v>240</v>
      </c>
      <c r="Q14" s="6" t="s">
        <v>241</v>
      </c>
    </row>
    <row r="15" spans="3:18">
      <c r="C15" s="6">
        <v>2012</v>
      </c>
      <c r="D15" s="6">
        <v>198</v>
      </c>
      <c r="E15" s="6">
        <v>199</v>
      </c>
      <c r="F15" s="6">
        <v>201</v>
      </c>
      <c r="G15" s="6">
        <v>205</v>
      </c>
      <c r="H15" s="6">
        <v>206</v>
      </c>
      <c r="I15" s="6">
        <v>208</v>
      </c>
      <c r="J15" s="14">
        <v>212</v>
      </c>
      <c r="K15" s="6">
        <v>214</v>
      </c>
      <c r="L15" s="6">
        <v>215</v>
      </c>
      <c r="M15" s="6">
        <v>217</v>
      </c>
      <c r="N15" s="6">
        <v>218</v>
      </c>
      <c r="O15" s="6">
        <v>219</v>
      </c>
      <c r="P15" s="6">
        <v>209.33333333333334</v>
      </c>
      <c r="Q15" s="6">
        <v>215.16666666666666</v>
      </c>
    </row>
    <row r="16" spans="3:18">
      <c r="C16" s="6">
        <v>2013</v>
      </c>
      <c r="D16" s="156">
        <v>221</v>
      </c>
      <c r="E16" s="157">
        <v>223</v>
      </c>
      <c r="F16" s="157">
        <v>224</v>
      </c>
      <c r="G16" s="157">
        <v>226</v>
      </c>
      <c r="H16" s="157">
        <v>228</v>
      </c>
      <c r="I16" s="157">
        <v>231</v>
      </c>
      <c r="J16" s="157">
        <v>235</v>
      </c>
      <c r="K16" s="157">
        <v>237</v>
      </c>
      <c r="L16" s="157">
        <v>238</v>
      </c>
      <c r="M16" s="157">
        <v>241</v>
      </c>
      <c r="N16" s="157">
        <v>243</v>
      </c>
      <c r="O16" s="157">
        <v>239</v>
      </c>
      <c r="P16" s="14">
        <v>232.16666666666666</v>
      </c>
      <c r="Q16" s="14">
        <v>236</v>
      </c>
    </row>
    <row r="17" spans="3:19">
      <c r="C17" s="6">
        <v>2014</v>
      </c>
      <c r="D17" s="156">
        <v>237</v>
      </c>
      <c r="E17" s="157">
        <v>238</v>
      </c>
      <c r="F17" s="157">
        <v>239</v>
      </c>
      <c r="G17" s="157">
        <v>242</v>
      </c>
      <c r="H17" s="157">
        <v>244</v>
      </c>
      <c r="I17" s="157">
        <v>246</v>
      </c>
      <c r="J17" s="157">
        <v>252</v>
      </c>
      <c r="K17" s="157">
        <v>253</v>
      </c>
      <c r="L17" s="157">
        <v>253</v>
      </c>
      <c r="M17" s="157">
        <v>253</v>
      </c>
      <c r="N17" s="157">
        <v>253</v>
      </c>
      <c r="O17" s="157">
        <v>253</v>
      </c>
      <c r="P17" s="14">
        <v>246.91666666666666</v>
      </c>
      <c r="Q17" s="14">
        <v>250.83333333333334</v>
      </c>
    </row>
    <row r="18" spans="3:19">
      <c r="C18" s="6">
        <v>2015</v>
      </c>
      <c r="D18" s="156">
        <v>254</v>
      </c>
      <c r="E18" s="157">
        <v>253</v>
      </c>
      <c r="F18" s="157">
        <v>254</v>
      </c>
      <c r="G18" s="157">
        <v>256</v>
      </c>
      <c r="H18" s="157">
        <v>258</v>
      </c>
      <c r="I18" s="157">
        <v>261</v>
      </c>
      <c r="J18" s="157">
        <v>263</v>
      </c>
      <c r="K18" s="157">
        <v>264</v>
      </c>
      <c r="L18" s="157">
        <v>266</v>
      </c>
      <c r="M18" s="157">
        <v>269</v>
      </c>
      <c r="N18" s="157">
        <v>270</v>
      </c>
      <c r="O18" s="157">
        <v>269</v>
      </c>
      <c r="P18" s="14">
        <v>261.41666666666669</v>
      </c>
      <c r="Q18" s="14">
        <v>265</v>
      </c>
    </row>
    <row r="19" spans="3:19">
      <c r="C19" s="6">
        <v>2016</v>
      </c>
      <c r="D19" s="156">
        <v>269</v>
      </c>
      <c r="E19" s="157">
        <v>267</v>
      </c>
      <c r="F19" s="157">
        <v>268</v>
      </c>
      <c r="G19" s="157">
        <v>271</v>
      </c>
      <c r="H19" s="157">
        <v>275</v>
      </c>
      <c r="I19" s="157">
        <v>277</v>
      </c>
      <c r="J19" s="157">
        <v>280</v>
      </c>
      <c r="K19" s="157">
        <v>278</v>
      </c>
      <c r="L19" s="157">
        <v>277</v>
      </c>
      <c r="M19" s="157">
        <v>278</v>
      </c>
      <c r="N19" s="157">
        <v>277</v>
      </c>
      <c r="O19" s="157">
        <v>275</v>
      </c>
      <c r="P19" s="14">
        <v>274.33333333333331</v>
      </c>
      <c r="Q19" s="14">
        <v>275.91666666666669</v>
      </c>
    </row>
    <row r="20" spans="3:19">
      <c r="C20" s="6">
        <v>2017</v>
      </c>
      <c r="D20" s="156">
        <v>274</v>
      </c>
      <c r="E20" s="157">
        <v>274</v>
      </c>
      <c r="F20" s="157">
        <v>275</v>
      </c>
      <c r="G20" s="157">
        <v>277</v>
      </c>
      <c r="H20" s="157">
        <v>278</v>
      </c>
      <c r="I20" s="157">
        <v>280</v>
      </c>
      <c r="J20" s="157">
        <v>285</v>
      </c>
      <c r="K20" s="157">
        <v>285</v>
      </c>
      <c r="L20" s="157">
        <v>285</v>
      </c>
      <c r="M20" s="157">
        <v>287</v>
      </c>
      <c r="N20" s="157">
        <v>288</v>
      </c>
      <c r="O20" s="157">
        <v>286</v>
      </c>
      <c r="P20" s="14">
        <v>281.16666666666669</v>
      </c>
      <c r="Q20" s="14">
        <v>284.41666666666669</v>
      </c>
    </row>
    <row r="21" spans="3:19">
      <c r="C21" s="6">
        <v>2018</v>
      </c>
      <c r="D21" s="156">
        <v>288</v>
      </c>
      <c r="E21" s="157">
        <v>287</v>
      </c>
      <c r="F21" s="157">
        <v>287</v>
      </c>
      <c r="G21" s="157">
        <v>288</v>
      </c>
      <c r="H21" s="157">
        <v>289</v>
      </c>
      <c r="I21" s="157">
        <v>291</v>
      </c>
      <c r="J21" s="157">
        <v>301</v>
      </c>
      <c r="K21" s="157">
        <v>301</v>
      </c>
      <c r="L21" s="156">
        <v>301</v>
      </c>
      <c r="M21" s="156">
        <v>302</v>
      </c>
      <c r="N21" s="156">
        <v>302</v>
      </c>
      <c r="O21" s="156">
        <v>301</v>
      </c>
      <c r="P21" s="14">
        <f>AVERAGE(D21:O21)</f>
        <v>294.83333333333331</v>
      </c>
      <c r="Q21" s="14">
        <f>AVERAGE(G21:O21,D22,E22,F22)</f>
        <v>299.91666666666669</v>
      </c>
    </row>
    <row r="22" spans="3:19">
      <c r="C22" s="6">
        <v>2019</v>
      </c>
      <c r="D22" s="156">
        <v>307</v>
      </c>
      <c r="E22" s="157">
        <v>307</v>
      </c>
      <c r="F22" s="157">
        <v>309</v>
      </c>
      <c r="G22" s="157">
        <v>312</v>
      </c>
      <c r="H22" s="157">
        <v>314</v>
      </c>
      <c r="I22" s="157">
        <v>316</v>
      </c>
      <c r="J22" s="157">
        <v>319</v>
      </c>
      <c r="K22" s="157">
        <v>320</v>
      </c>
      <c r="L22" s="156"/>
      <c r="M22" s="156"/>
      <c r="N22" s="156"/>
      <c r="O22" s="156"/>
      <c r="P22" s="6"/>
      <c r="Q22" s="14"/>
    </row>
    <row r="23" spans="3:19">
      <c r="F23" t="s">
        <v>19</v>
      </c>
      <c r="G23" t="s">
        <v>22</v>
      </c>
    </row>
    <row r="24" spans="3:19">
      <c r="C24" t="s">
        <v>226</v>
      </c>
      <c r="D24" t="s">
        <v>240</v>
      </c>
      <c r="E24" s="64"/>
      <c r="F24" s="158">
        <v>40</v>
      </c>
      <c r="G24" s="158">
        <v>60</v>
      </c>
      <c r="L24" t="s">
        <v>226</v>
      </c>
      <c r="M24" t="s">
        <v>24</v>
      </c>
      <c r="N24" s="64"/>
      <c r="S24" s="62"/>
    </row>
    <row r="25" spans="3:19">
      <c r="C25" s="6" t="s">
        <v>25</v>
      </c>
      <c r="D25" s="6" t="s">
        <v>19</v>
      </c>
      <c r="E25" s="6" t="s">
        <v>26</v>
      </c>
      <c r="F25" s="6" t="s">
        <v>27</v>
      </c>
      <c r="G25" s="6" t="s">
        <v>28</v>
      </c>
      <c r="H25" s="6" t="s">
        <v>29</v>
      </c>
      <c r="I25" s="6" t="s">
        <v>30</v>
      </c>
      <c r="J25" s="4" t="s">
        <v>31</v>
      </c>
      <c r="L25" s="6" t="s">
        <v>25</v>
      </c>
      <c r="M25" s="6" t="s">
        <v>19</v>
      </c>
      <c r="N25" s="6" t="s">
        <v>26</v>
      </c>
      <c r="O25" s="6" t="s">
        <v>27</v>
      </c>
      <c r="P25" s="6" t="s">
        <v>28</v>
      </c>
      <c r="Q25" s="6" t="s">
        <v>29</v>
      </c>
      <c r="R25" s="6" t="s">
        <v>30</v>
      </c>
      <c r="S25" s="4" t="s">
        <v>31</v>
      </c>
    </row>
    <row r="26" spans="3:19">
      <c r="C26" s="6">
        <v>2012</v>
      </c>
      <c r="D26" s="14">
        <f>P6</f>
        <v>104.81666666666666</v>
      </c>
      <c r="E26" s="14">
        <f t="shared" ref="E26:E32" si="0">P15</f>
        <v>209.33333333333334</v>
      </c>
      <c r="F26" s="14">
        <f t="shared" ref="F26:F32" si="1">E26*$G$24%+D26*$F$24%</f>
        <v>167.52666666666667</v>
      </c>
      <c r="G26" s="6"/>
      <c r="H26" s="6"/>
      <c r="I26" s="6"/>
      <c r="J26" s="4"/>
      <c r="L26" s="6" t="s">
        <v>23</v>
      </c>
      <c r="M26" s="4">
        <f t="shared" ref="M26:M32" si="2">Q6</f>
        <v>106.9</v>
      </c>
      <c r="N26" s="6">
        <f t="shared" ref="N26:N32" si="3">Q15</f>
        <v>215.16666666666666</v>
      </c>
      <c r="O26" s="6">
        <f t="shared" ref="O26:O32" si="4">N26*$G$24%+M26*$F$24%</f>
        <v>171.86</v>
      </c>
      <c r="P26" s="6"/>
      <c r="Q26" s="6"/>
      <c r="R26" s="6"/>
      <c r="S26" s="4"/>
    </row>
    <row r="27" spans="3:19">
      <c r="C27" s="6">
        <v>2013</v>
      </c>
      <c r="D27" s="14">
        <f t="shared" ref="D27:D32" si="5">P7</f>
        <v>111.1</v>
      </c>
      <c r="E27" s="14">
        <f t="shared" si="0"/>
        <v>232.16666666666666</v>
      </c>
      <c r="F27" s="14">
        <f t="shared" si="1"/>
        <v>183.73999999999998</v>
      </c>
      <c r="G27" s="6">
        <f t="shared" ref="G27:G32" si="6">F27/$F$26</f>
        <v>1.0967806120418639</v>
      </c>
      <c r="H27" s="6">
        <f t="shared" ref="H27:H32" si="7">LN(G27)</f>
        <v>9.2379172269708473E-2</v>
      </c>
      <c r="I27" s="6">
        <v>1</v>
      </c>
      <c r="J27" s="4">
        <f t="shared" ref="J27:J32" si="8">H27*I27</f>
        <v>9.2379172269708473E-2</v>
      </c>
      <c r="L27" s="6" t="s">
        <v>21</v>
      </c>
      <c r="M27" s="14">
        <f t="shared" si="2"/>
        <v>112.5</v>
      </c>
      <c r="N27" s="4">
        <f t="shared" si="3"/>
        <v>236</v>
      </c>
      <c r="O27" s="6">
        <f t="shared" si="4"/>
        <v>186.6</v>
      </c>
      <c r="P27" s="6">
        <f t="shared" ref="P27:P32" si="9">O27/$O$26</f>
        <v>1.0857674851623413</v>
      </c>
      <c r="Q27" s="6">
        <f t="shared" ref="Q27:Q32" si="10">LN(P27)</f>
        <v>8.228709652816639E-2</v>
      </c>
      <c r="R27" s="6">
        <v>1</v>
      </c>
      <c r="S27" s="4">
        <f t="shared" ref="S27:S32" si="11">Q27*R27</f>
        <v>8.228709652816639E-2</v>
      </c>
    </row>
    <row r="28" spans="3:19">
      <c r="C28" s="6">
        <v>2014</v>
      </c>
      <c r="D28" s="14">
        <f t="shared" si="5"/>
        <v>114.8</v>
      </c>
      <c r="E28" s="14">
        <f t="shared" si="0"/>
        <v>246.91666666666666</v>
      </c>
      <c r="F28" s="14">
        <f t="shared" si="1"/>
        <v>194.07</v>
      </c>
      <c r="G28" s="6">
        <f t="shared" si="6"/>
        <v>1.1584424370249511</v>
      </c>
      <c r="H28" s="6">
        <f t="shared" si="7"/>
        <v>0.14707637615039174</v>
      </c>
      <c r="I28" s="6">
        <v>2</v>
      </c>
      <c r="J28" s="4">
        <f t="shared" si="8"/>
        <v>0.29415275230078347</v>
      </c>
      <c r="L28" s="6" t="s">
        <v>2</v>
      </c>
      <c r="M28" s="14">
        <f t="shared" si="2"/>
        <v>113.9</v>
      </c>
      <c r="N28" s="4">
        <f t="shared" si="3"/>
        <v>250.83333333333334</v>
      </c>
      <c r="O28" s="6">
        <f t="shared" si="4"/>
        <v>196.06</v>
      </c>
      <c r="P28" s="6">
        <f t="shared" si="9"/>
        <v>1.1408122890725008</v>
      </c>
      <c r="Q28" s="6">
        <f t="shared" si="10"/>
        <v>0.13174054294850301</v>
      </c>
      <c r="R28" s="6">
        <v>2</v>
      </c>
      <c r="S28" s="4">
        <f t="shared" si="11"/>
        <v>0.26348108589700603</v>
      </c>
    </row>
    <row r="29" spans="3:19">
      <c r="C29" s="6">
        <v>2015</v>
      </c>
      <c r="D29" s="14">
        <f t="shared" si="5"/>
        <v>110.3</v>
      </c>
      <c r="E29" s="14">
        <f t="shared" si="0"/>
        <v>261.41666666666669</v>
      </c>
      <c r="F29" s="14">
        <f t="shared" si="1"/>
        <v>200.97</v>
      </c>
      <c r="G29" s="6">
        <f t="shared" si="6"/>
        <v>1.1996299096661227</v>
      </c>
      <c r="H29" s="6">
        <f t="shared" si="7"/>
        <v>0.18201310061467393</v>
      </c>
      <c r="I29" s="6">
        <v>3</v>
      </c>
      <c r="J29" s="4">
        <f t="shared" si="8"/>
        <v>0.54603930184402183</v>
      </c>
      <c r="L29" s="6" t="s">
        <v>3</v>
      </c>
      <c r="M29" s="14">
        <f t="shared" si="2"/>
        <v>109.7</v>
      </c>
      <c r="N29" s="4">
        <f t="shared" si="3"/>
        <v>265</v>
      </c>
      <c r="O29" s="6">
        <f t="shared" si="4"/>
        <v>202.88</v>
      </c>
      <c r="P29" s="6">
        <f t="shared" si="9"/>
        <v>1.1804957523565691</v>
      </c>
      <c r="Q29" s="6">
        <f t="shared" si="10"/>
        <v>0.16593447936378397</v>
      </c>
      <c r="R29" s="6">
        <v>3</v>
      </c>
      <c r="S29" s="4">
        <f t="shared" si="11"/>
        <v>0.49780343809135191</v>
      </c>
    </row>
    <row r="30" spans="3:19">
      <c r="C30" s="6">
        <v>2016</v>
      </c>
      <c r="D30" s="14">
        <f t="shared" si="5"/>
        <v>110.3</v>
      </c>
      <c r="E30" s="14">
        <f t="shared" si="0"/>
        <v>274.33333333333331</v>
      </c>
      <c r="F30" s="14">
        <f t="shared" si="1"/>
        <v>208.72</v>
      </c>
      <c r="G30" s="6">
        <f t="shared" si="6"/>
        <v>1.2458912014007719</v>
      </c>
      <c r="H30" s="6">
        <f t="shared" si="7"/>
        <v>0.21985109825486104</v>
      </c>
      <c r="I30" s="6">
        <v>4</v>
      </c>
      <c r="J30" s="4">
        <f t="shared" si="8"/>
        <v>0.87940439301944417</v>
      </c>
      <c r="L30" s="6" t="s">
        <v>4</v>
      </c>
      <c r="M30" s="14">
        <f t="shared" si="2"/>
        <v>111.6</v>
      </c>
      <c r="N30" s="4">
        <f t="shared" si="3"/>
        <v>275.91666666666669</v>
      </c>
      <c r="O30" s="6">
        <f t="shared" si="4"/>
        <v>210.19</v>
      </c>
      <c r="P30" s="6">
        <f t="shared" si="9"/>
        <v>1.2230303735598742</v>
      </c>
      <c r="Q30" s="6">
        <f t="shared" si="10"/>
        <v>0.20133169168681156</v>
      </c>
      <c r="R30" s="6">
        <v>4</v>
      </c>
      <c r="S30" s="4">
        <f t="shared" si="11"/>
        <v>0.80532676674724624</v>
      </c>
    </row>
    <row r="31" spans="3:19">
      <c r="C31" s="6">
        <v>2017</v>
      </c>
      <c r="D31" s="14">
        <f t="shared" si="5"/>
        <v>114.1</v>
      </c>
      <c r="E31" s="14">
        <f t="shared" si="0"/>
        <v>281.16666666666669</v>
      </c>
      <c r="F31" s="14">
        <f t="shared" si="1"/>
        <v>214.34000000000003</v>
      </c>
      <c r="G31" s="6">
        <f t="shared" si="6"/>
        <v>1.2794380994070598</v>
      </c>
      <c r="H31" s="6">
        <f t="shared" si="7"/>
        <v>0.24642099671123927</v>
      </c>
      <c r="I31" s="6">
        <v>5</v>
      </c>
      <c r="J31" s="4">
        <f t="shared" si="8"/>
        <v>1.2321049835561964</v>
      </c>
      <c r="L31" s="6" t="s">
        <v>5</v>
      </c>
      <c r="M31" s="14">
        <f t="shared" si="2"/>
        <v>114.9</v>
      </c>
      <c r="N31" s="4">
        <f t="shared" si="3"/>
        <v>284.41666666666669</v>
      </c>
      <c r="O31" s="6">
        <f t="shared" si="4"/>
        <v>216.61</v>
      </c>
      <c r="P31" s="6">
        <f t="shared" si="9"/>
        <v>1.2603863609915047</v>
      </c>
      <c r="Q31" s="6">
        <f t="shared" si="10"/>
        <v>0.23141830966780977</v>
      </c>
      <c r="R31" s="6">
        <v>5</v>
      </c>
      <c r="S31" s="4">
        <f t="shared" si="11"/>
        <v>1.1570915483390489</v>
      </c>
    </row>
    <row r="32" spans="3:19">
      <c r="C32" s="6">
        <v>2018</v>
      </c>
      <c r="D32" s="14">
        <f t="shared" si="5"/>
        <v>118.9</v>
      </c>
      <c r="E32" s="14">
        <f t="shared" si="0"/>
        <v>294.83333333333331</v>
      </c>
      <c r="F32" s="14">
        <f t="shared" si="1"/>
        <v>224.45999999999998</v>
      </c>
      <c r="G32" s="6">
        <f t="shared" si="6"/>
        <v>1.3398463926141111</v>
      </c>
      <c r="H32" s="6">
        <f t="shared" si="7"/>
        <v>0.29255497501449784</v>
      </c>
      <c r="I32" s="6">
        <v>6</v>
      </c>
      <c r="J32" s="4">
        <f t="shared" si="8"/>
        <v>1.7553298500869872</v>
      </c>
      <c r="L32" s="6" t="s">
        <v>6</v>
      </c>
      <c r="M32" s="14">
        <f t="shared" si="2"/>
        <v>119.8</v>
      </c>
      <c r="N32" s="4">
        <f t="shared" si="3"/>
        <v>299.91666666666669</v>
      </c>
      <c r="O32" s="6">
        <f t="shared" si="4"/>
        <v>227.87</v>
      </c>
      <c r="P32" s="6">
        <f t="shared" si="9"/>
        <v>1.3259048062376353</v>
      </c>
      <c r="Q32" s="6">
        <f t="shared" si="10"/>
        <v>0.28209509901893748</v>
      </c>
      <c r="R32" s="6">
        <v>6</v>
      </c>
      <c r="S32" s="4">
        <f t="shared" si="11"/>
        <v>1.6925705941136249</v>
      </c>
    </row>
    <row r="33" spans="3:19">
      <c r="C33" s="92" t="s">
        <v>32</v>
      </c>
      <c r="D33" s="6"/>
      <c r="E33" s="6"/>
      <c r="F33" s="6"/>
      <c r="G33" s="6"/>
      <c r="H33" s="6"/>
      <c r="I33" s="6"/>
      <c r="J33" s="159">
        <f>SUM(J27:J32)</f>
        <v>4.799410453077142</v>
      </c>
      <c r="L33" s="92" t="s">
        <v>32</v>
      </c>
      <c r="M33" s="6"/>
      <c r="N33" s="6"/>
      <c r="O33" s="6"/>
      <c r="P33" s="6"/>
      <c r="Q33" s="6"/>
      <c r="R33" s="6"/>
      <c r="S33" s="159">
        <f>SUM(S27:S32)</f>
        <v>4.4985605297164444</v>
      </c>
    </row>
    <row r="34" spans="3:19">
      <c r="C34" s="92" t="s">
        <v>33</v>
      </c>
      <c r="D34" s="6"/>
      <c r="E34" s="6"/>
      <c r="F34" s="6"/>
      <c r="G34" s="6"/>
      <c r="H34" s="6"/>
      <c r="I34" s="6"/>
      <c r="J34" s="159">
        <f>J33*6</f>
        <v>28.796462718462852</v>
      </c>
      <c r="L34" s="92" t="s">
        <v>33</v>
      </c>
      <c r="M34" s="6"/>
      <c r="N34" s="6"/>
      <c r="O34" s="6"/>
      <c r="P34" s="6"/>
      <c r="Q34" s="6"/>
      <c r="R34" s="6"/>
      <c r="S34" s="159">
        <f>S33*6</f>
        <v>26.991363178298666</v>
      </c>
    </row>
    <row r="35" spans="3:19">
      <c r="C35" s="92" t="s">
        <v>34</v>
      </c>
      <c r="D35" s="6"/>
      <c r="E35" s="6"/>
      <c r="F35" s="6"/>
      <c r="G35" s="6"/>
      <c r="H35" s="6"/>
      <c r="I35" s="6"/>
      <c r="J35" s="159">
        <f>7*6*13</f>
        <v>546</v>
      </c>
      <c r="L35" s="92" t="s">
        <v>34</v>
      </c>
      <c r="M35" s="6"/>
      <c r="N35" s="6"/>
      <c r="O35" s="6"/>
      <c r="P35" s="6"/>
      <c r="Q35" s="6"/>
      <c r="R35" s="6"/>
      <c r="S35" s="159">
        <f>J35</f>
        <v>546</v>
      </c>
    </row>
    <row r="36" spans="3:19">
      <c r="C36" s="92" t="s">
        <v>35</v>
      </c>
      <c r="D36" s="6"/>
      <c r="E36" s="6"/>
      <c r="F36" s="6"/>
      <c r="G36" s="6"/>
      <c r="H36" s="6"/>
      <c r="I36" s="6"/>
      <c r="J36" s="159">
        <f>J34/J35</f>
        <v>5.2740774209638921E-2</v>
      </c>
      <c r="L36" s="92" t="s">
        <v>35</v>
      </c>
      <c r="M36" s="6"/>
      <c r="N36" s="6"/>
      <c r="O36" s="6"/>
      <c r="P36" s="6"/>
      <c r="Q36" s="6"/>
      <c r="R36" s="6"/>
      <c r="S36" s="159">
        <f>S34/S35</f>
        <v>4.9434731095785105E-2</v>
      </c>
    </row>
    <row r="37" spans="3:19">
      <c r="C37" s="92" t="s">
        <v>36</v>
      </c>
      <c r="D37" s="6"/>
      <c r="E37" s="6"/>
      <c r="F37" s="6"/>
      <c r="G37" s="6"/>
      <c r="H37" s="6"/>
      <c r="I37" s="6"/>
      <c r="J37" s="160">
        <f>EXP(J36)-1</f>
        <v>5.4156345185945698E-2</v>
      </c>
      <c r="L37" s="92" t="s">
        <v>36</v>
      </c>
      <c r="M37" s="6"/>
      <c r="N37" s="6"/>
      <c r="O37" s="6"/>
      <c r="P37" s="6"/>
      <c r="Q37" s="6"/>
      <c r="R37" s="6"/>
      <c r="S37" s="160">
        <f>EXP(S36)-1</f>
        <v>5.0677013439466956E-2</v>
      </c>
    </row>
    <row r="38" spans="3:19">
      <c r="C38" s="92" t="s">
        <v>37</v>
      </c>
      <c r="D38" s="6"/>
      <c r="E38" s="6"/>
      <c r="F38" s="6"/>
      <c r="G38" s="6"/>
      <c r="H38" s="6"/>
      <c r="I38" s="6"/>
      <c r="J38" s="159">
        <f>J37*100</f>
        <v>5.4156345185945698</v>
      </c>
      <c r="L38" s="92" t="s">
        <v>37</v>
      </c>
      <c r="M38" s="6"/>
      <c r="N38" s="6"/>
      <c r="O38" s="6"/>
      <c r="P38" s="6"/>
      <c r="Q38" s="6"/>
      <c r="R38" s="6"/>
      <c r="S38" s="159">
        <f>S37*100</f>
        <v>5.0677013439466956</v>
      </c>
    </row>
  </sheetData>
  <pageMargins left="0.45" right="0.2" top="0.75" bottom="0.75" header="0.3" footer="0.3"/>
  <pageSetup paperSize="9" scale="8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theme="5" tint="0.59999389629810485"/>
  </sheetPr>
  <dimension ref="A1:AM29"/>
  <sheetViews>
    <sheetView topLeftCell="A2" zoomScale="70" zoomScaleNormal="70" workbookViewId="0">
      <pane xSplit="3" ySplit="3" topLeftCell="M5" activePane="bottomRight" state="frozen"/>
      <selection activeCell="A2" sqref="A2"/>
      <selection pane="topRight" activeCell="D2" sqref="D2"/>
      <selection pane="bottomLeft" activeCell="A5" sqref="A5"/>
      <selection pane="bottomRight" activeCell="D27" sqref="D27"/>
    </sheetView>
  </sheetViews>
  <sheetFormatPr defaultColWidth="9.1796875" defaultRowHeight="14.5"/>
  <cols>
    <col min="1" max="1" width="3.453125" customWidth="1"/>
    <col min="2" max="2" width="22.81640625" bestFit="1" customWidth="1"/>
    <col min="3" max="3" width="4.26953125" customWidth="1"/>
    <col min="4" max="9" width="9.1796875" customWidth="1"/>
  </cols>
  <sheetData>
    <row r="1" spans="1:39" hidden="1"/>
    <row r="3" spans="1:39">
      <c r="A3" t="s">
        <v>397</v>
      </c>
      <c r="B3" s="161"/>
      <c r="C3" s="162"/>
      <c r="D3" s="498" t="s">
        <v>16</v>
      </c>
      <c r="E3" s="498"/>
      <c r="F3" s="498"/>
      <c r="G3" s="498"/>
      <c r="H3" s="498"/>
      <c r="I3" s="498"/>
      <c r="J3" s="497" t="s">
        <v>378</v>
      </c>
      <c r="K3" s="497"/>
      <c r="L3" s="497"/>
      <c r="M3" s="497"/>
      <c r="N3" s="497"/>
      <c r="O3" s="497"/>
      <c r="P3" s="497" t="s">
        <v>379</v>
      </c>
      <c r="Q3" s="497"/>
      <c r="R3" s="497"/>
      <c r="S3" s="497"/>
      <c r="T3" s="497"/>
      <c r="U3" s="497"/>
      <c r="V3" s="497" t="s">
        <v>380</v>
      </c>
      <c r="W3" s="497"/>
      <c r="X3" s="497"/>
      <c r="Y3" s="497"/>
      <c r="Z3" s="497"/>
      <c r="AA3" s="497"/>
      <c r="AB3" s="497" t="s">
        <v>381</v>
      </c>
      <c r="AC3" s="497"/>
      <c r="AD3" s="497"/>
      <c r="AE3" s="497"/>
      <c r="AF3" s="497"/>
      <c r="AG3" s="497"/>
      <c r="AH3" s="497" t="s">
        <v>382</v>
      </c>
      <c r="AI3" s="497"/>
      <c r="AJ3" s="497"/>
      <c r="AK3" s="497"/>
      <c r="AL3" s="497"/>
      <c r="AM3" s="497"/>
    </row>
    <row r="4" spans="1:39">
      <c r="B4" s="161"/>
      <c r="C4" s="162"/>
      <c r="D4" s="315">
        <v>25</v>
      </c>
      <c r="E4" s="315">
        <v>63</v>
      </c>
      <c r="F4" s="315">
        <v>100</v>
      </c>
      <c r="G4" s="315">
        <v>160</v>
      </c>
      <c r="H4" s="315">
        <v>315</v>
      </c>
      <c r="I4" s="315">
        <v>500</v>
      </c>
      <c r="J4" s="163">
        <v>25</v>
      </c>
      <c r="K4" s="163">
        <v>63</v>
      </c>
      <c r="L4" s="163">
        <v>100</v>
      </c>
      <c r="M4" s="163">
        <v>160</v>
      </c>
      <c r="N4" s="163">
        <v>315</v>
      </c>
      <c r="O4" s="163">
        <v>500</v>
      </c>
      <c r="P4" s="163">
        <v>25</v>
      </c>
      <c r="Q4" s="163">
        <v>63</v>
      </c>
      <c r="R4" s="163">
        <v>100</v>
      </c>
      <c r="S4" s="163">
        <v>160</v>
      </c>
      <c r="T4" s="163">
        <v>315</v>
      </c>
      <c r="U4" s="163">
        <v>500</v>
      </c>
      <c r="V4" s="163">
        <v>25</v>
      </c>
      <c r="W4" s="163">
        <v>63</v>
      </c>
      <c r="X4" s="163">
        <v>100</v>
      </c>
      <c r="Y4" s="163">
        <v>160</v>
      </c>
      <c r="Z4" s="163">
        <v>315</v>
      </c>
      <c r="AA4" s="163">
        <v>500</v>
      </c>
      <c r="AB4" s="163">
        <v>25</v>
      </c>
      <c r="AC4" s="163">
        <v>63</v>
      </c>
      <c r="AD4" s="163">
        <v>100</v>
      </c>
      <c r="AE4" s="163">
        <v>160</v>
      </c>
      <c r="AF4" s="163">
        <v>315</v>
      </c>
      <c r="AG4" s="163">
        <v>500</v>
      </c>
      <c r="AH4" s="163">
        <v>25</v>
      </c>
      <c r="AI4" s="163">
        <v>63</v>
      </c>
      <c r="AJ4" s="163">
        <v>100</v>
      </c>
      <c r="AK4" s="163">
        <v>160</v>
      </c>
      <c r="AL4" s="163">
        <v>315</v>
      </c>
      <c r="AM4" s="163">
        <v>500</v>
      </c>
    </row>
    <row r="5" spans="1:39">
      <c r="B5" s="6" t="s">
        <v>409</v>
      </c>
      <c r="C5" s="164"/>
      <c r="D5" s="165">
        <f>'DTR Projections_Non Agri'!D5+'DTR Projections_Agri'!D5</f>
        <v>0</v>
      </c>
      <c r="E5" s="165">
        <f>'DTR Projections_Non Agri'!E5+'DTR Projections_Agri'!E5</f>
        <v>0</v>
      </c>
      <c r="F5" s="165">
        <f>'DTR Projections_Non Agri'!F5+'DTR Projections_Agri'!F5</f>
        <v>172.43137958266033</v>
      </c>
      <c r="G5" s="165">
        <f>'DTR Projections_Non Agri'!G5+'DTR Projections_Agri'!G5</f>
        <v>60.702417904959837</v>
      </c>
      <c r="H5" s="165">
        <f>'DTR Projections_Non Agri'!H5+'DTR Projections_Agri'!H5</f>
        <v>29.027622396657488</v>
      </c>
      <c r="I5" s="165">
        <f>'DTR Projections_Non Agri'!I5+'DTR Projections_Agri'!I5</f>
        <v>8.5348512392687894</v>
      </c>
      <c r="J5" s="165">
        <f>'DTR Projections_Non Agri'!J5+'DTR Projections_Agri'!J5</f>
        <v>0</v>
      </c>
      <c r="K5" s="165">
        <f>'DTR Projections_Non Agri'!K5+'DTR Projections_Agri'!K5</f>
        <v>0</v>
      </c>
      <c r="L5" s="165">
        <f>'DTR Projections_Non Agri'!L5+'DTR Projections_Agri'!L5</f>
        <v>181.61039217402893</v>
      </c>
      <c r="M5" s="165">
        <f>'DTR Projections_Non Agri'!M5+'DTR Projections_Agri'!M5</f>
        <v>63.93378019890379</v>
      </c>
      <c r="N5" s="165">
        <f>'DTR Projections_Non Agri'!N5+'DTR Projections_Agri'!N5</f>
        <v>30.572845268047224</v>
      </c>
      <c r="O5" s="165">
        <f>'DTR Projections_Non Agri'!O5+'DTR Projections_Agri'!O5</f>
        <v>8.9891856369887275</v>
      </c>
      <c r="P5" s="165">
        <f>'DTR Projections_Non Agri'!P5+'DTR Projections_Agri'!P5</f>
        <v>0</v>
      </c>
      <c r="Q5" s="165">
        <f>'DTR Projections_Non Agri'!Q5+'DTR Projections_Agri'!Q5</f>
        <v>0</v>
      </c>
      <c r="R5" s="165">
        <f>'DTR Projections_Non Agri'!R5+'DTR Projections_Agri'!R5</f>
        <v>189.28678129134966</v>
      </c>
      <c r="S5" s="165">
        <f>'DTR Projections_Non Agri'!S5+'DTR Projections_Agri'!S5</f>
        <v>66.636161756880625</v>
      </c>
      <c r="T5" s="165">
        <f>'DTR Projections_Non Agri'!T5+'DTR Projections_Agri'!T5</f>
        <v>31.865111937876755</v>
      </c>
      <c r="U5" s="165">
        <f>'DTR Projections_Non Agri'!U5+'DTR Projections_Agri'!U5</f>
        <v>9.3691445477719384</v>
      </c>
      <c r="V5" s="165">
        <f>'DTR Projections_Non Agri'!V5+'DTR Projections_Agri'!V5</f>
        <v>0</v>
      </c>
      <c r="W5" s="165">
        <f>'DTR Projections_Non Agri'!W5+'DTR Projections_Agri'!W5</f>
        <v>0</v>
      </c>
      <c r="X5" s="165">
        <f>'DTR Projections_Non Agri'!X5+'DTR Projections_Agri'!X5</f>
        <v>197.30516060036709</v>
      </c>
      <c r="Y5" s="165">
        <f>'DTR Projections_Non Agri'!Y5+'DTR Projections_Agri'!Y5</f>
        <v>69.458936897429396</v>
      </c>
      <c r="Z5" s="165">
        <f>'DTR Projections_Non Agri'!Z5+'DTR Projections_Agri'!Z5</f>
        <v>33.214950275763229</v>
      </c>
      <c r="AA5" s="165">
        <f>'DTR Projections_Non Agri'!AA5+'DTR Projections_Agri'!AA5</f>
        <v>9.7660309773077429</v>
      </c>
      <c r="AB5" s="165">
        <f>'DTR Projections_Non Agri'!AB5+'DTR Projections_Agri'!AB5</f>
        <v>0</v>
      </c>
      <c r="AC5" s="165">
        <f>'DTR Projections_Non Agri'!AC5+'DTR Projections_Agri'!AC5</f>
        <v>0</v>
      </c>
      <c r="AD5" s="165">
        <f>'DTR Projections_Non Agri'!AD5+'DTR Projections_Agri'!AD5</f>
        <v>205.68188563556055</v>
      </c>
      <c r="AE5" s="165">
        <f>'DTR Projections_Non Agri'!AE5+'DTR Projections_Agri'!AE5</f>
        <v>72.407863392084565</v>
      </c>
      <c r="AF5" s="165">
        <f>'DTR Projections_Non Agri'!AF5+'DTR Projections_Agri'!AF5</f>
        <v>34.625113622079539</v>
      </c>
      <c r="AG5" s="165">
        <f>'DTR Projections_Non Agri'!AG5+'DTR Projections_Agri'!AG5</f>
        <v>10.180654476932192</v>
      </c>
      <c r="AH5" s="165">
        <f>'DTR Projections_Non Agri'!AH5+'DTR Projections_Agri'!AH5</f>
        <v>0</v>
      </c>
      <c r="AI5" s="165">
        <f>'DTR Projections_Non Agri'!AI5+'DTR Projections_Agri'!AI5</f>
        <v>0</v>
      </c>
      <c r="AJ5" s="165">
        <f>'DTR Projections_Non Agri'!AJ5+'DTR Projections_Agri'!AJ5</f>
        <v>214.43417615137645</v>
      </c>
      <c r="AK5" s="165">
        <f>'DTR Projections_Non Agri'!AK5+'DTR Projections_Agri'!AK5</f>
        <v>75.489003250749249</v>
      </c>
      <c r="AL5" s="165">
        <f>'DTR Projections_Non Agri'!AL5+'DTR Projections_Agri'!AL5</f>
        <v>36.098500802613927</v>
      </c>
      <c r="AM5" s="165">
        <f>'DTR Projections_Non Agri'!AM5+'DTR Projections_Agri'!AM5</f>
        <v>10.613867374353468</v>
      </c>
    </row>
    <row r="6" spans="1:39">
      <c r="B6" s="6" t="s">
        <v>410</v>
      </c>
      <c r="C6" s="164"/>
      <c r="D6" s="165">
        <f>'DTR Projections_Non Agri'!D6+'DTR Projections_Agri'!D6</f>
        <v>152.44300878837385</v>
      </c>
      <c r="E6" s="165">
        <f>'DTR Projections_Non Agri'!E6+'DTR Projections_Agri'!E6</f>
        <v>13.816447295460376</v>
      </c>
      <c r="F6" s="165">
        <f>'DTR Projections_Non Agri'!F6+'DTR Projections_Agri'!F6</f>
        <v>415.3336180913002</v>
      </c>
      <c r="G6" s="165">
        <f>'DTR Projections_Non Agri'!G6+'DTR Projections_Agri'!G6</f>
        <v>112.69017860699564</v>
      </c>
      <c r="H6" s="165">
        <f>'DTR Projections_Non Agri'!H6+'DTR Projections_Agri'!H6</f>
        <v>54.753948907884094</v>
      </c>
      <c r="I6" s="165">
        <f>'DTR Projections_Non Agri'!I6+'DTR Projections_Agri'!I6</f>
        <v>25.083860354381095</v>
      </c>
      <c r="J6" s="165">
        <f>'DTR Projections_Non Agri'!J6+'DTR Projections_Agri'!J6</f>
        <v>161.42100028704479</v>
      </c>
      <c r="K6" s="165">
        <f>'DTR Projections_Non Agri'!K6+'DTR Projections_Agri'!K6</f>
        <v>14.630154315194421</v>
      </c>
      <c r="L6" s="165">
        <f>'DTR Projections_Non Agri'!L6+'DTR Projections_Agri'!L6</f>
        <v>444.86694003905205</v>
      </c>
      <c r="M6" s="165">
        <f>'DTR Projections_Non Agri'!M6+'DTR Projections_Agri'!M6</f>
        <v>120.75393664046507</v>
      </c>
      <c r="N6" s="165">
        <f>'DTR Projections_Non Agri'!N6+'DTR Projections_Agri'!N6</f>
        <v>58.671970875973486</v>
      </c>
      <c r="O6" s="165">
        <f>'DTR Projections_Non Agri'!O6+'DTR Projections_Agri'!O6</f>
        <v>26.878783238907513</v>
      </c>
      <c r="P6" s="165">
        <f>'DTR Projections_Non Agri'!P6+'DTR Projections_Agri'!P6</f>
        <v>169.47412428900168</v>
      </c>
      <c r="Q6" s="165">
        <f>'DTR Projections_Non Agri'!Q6+'DTR Projections_Agri'!Q6</f>
        <v>15.360037333255987</v>
      </c>
      <c r="R6" s="165">
        <f>'DTR Projections_Non Agri'!R6+'DTR Projections_Agri'!R6</f>
        <v>473.30753129264195</v>
      </c>
      <c r="S6" s="165">
        <f>'DTR Projections_Non Agri'!S6+'DTR Projections_Agri'!S6</f>
        <v>128.5354580192685</v>
      </c>
      <c r="T6" s="165">
        <f>'DTR Projections_Non Agri'!T6+'DTR Projections_Agri'!T6</f>
        <v>62.452859585774142</v>
      </c>
      <c r="U6" s="165">
        <f>'DTR Projections_Non Agri'!U6+'DTR Projections_Agri'!U6</f>
        <v>28.610882682029871</v>
      </c>
      <c r="V6" s="165">
        <f>'DTR Projections_Non Agri'!V6+'DTR Projections_Agri'!V6</f>
        <v>177.92901217140917</v>
      </c>
      <c r="W6" s="165">
        <f>'DTR Projections_Non Agri'!W6+'DTR Projections_Agri'!W6</f>
        <v>16.1263336281453</v>
      </c>
      <c r="X6" s="165">
        <f>'DTR Projections_Non Agri'!X6+'DTR Projections_Agri'!X6</f>
        <v>503.59927503427616</v>
      </c>
      <c r="Y6" s="165">
        <f>'DTR Projections_Non Agri'!Y6+'DTR Projections_Agri'!Y6</f>
        <v>136.8267956276965</v>
      </c>
      <c r="Z6" s="165">
        <f>'DTR Projections_Non Agri'!Z6+'DTR Projections_Agri'!Z6</f>
        <v>66.481458008473794</v>
      </c>
      <c r="AA6" s="165">
        <f>'DTR Projections_Non Agri'!AA6+'DTR Projections_Agri'!AA6</f>
        <v>30.456462814138423</v>
      </c>
      <c r="AB6" s="165">
        <f>'DTR Projections_Non Agri'!AB6+'DTR Projections_Agri'!AB6</f>
        <v>186.80570771003272</v>
      </c>
      <c r="AC6" s="165">
        <f>'DTR Projections_Non Agri'!AC6+'DTR Projections_Agri'!AC6</f>
        <v>16.930859837920515</v>
      </c>
      <c r="AD6" s="165">
        <f>'DTR Projections_Non Agri'!AD6+'DTR Projections_Agri'!AD6</f>
        <v>535.86526752927239</v>
      </c>
      <c r="AE6" s="165">
        <f>'DTR Projections_Non Agri'!AE6+'DTR Projections_Agri'!AE6</f>
        <v>145.66203226202512</v>
      </c>
      <c r="AF6" s="165">
        <f>'DTR Projections_Non Agri'!AF6+'DTR Projections_Agri'!AF6</f>
        <v>70.774326306714855</v>
      </c>
      <c r="AG6" s="165">
        <f>'DTR Projections_Non Agri'!AG6+'DTR Projections_Agri'!AG6</f>
        <v>32.423110171281337</v>
      </c>
      <c r="AH6" s="165">
        <f>'DTR Projections_Non Agri'!AH6+'DTR Projections_Agri'!AH6</f>
        <v>196.12525465832849</v>
      </c>
      <c r="AI6" s="165">
        <f>'DTR Projections_Non Agri'!AI6+'DTR Projections_Agri'!AI6</f>
        <v>17.77552323214314</v>
      </c>
      <c r="AJ6" s="165">
        <f>'DTR Projections_Non Agri'!AJ6+'DTR Projections_Agri'!AJ6</f>
        <v>570.23701527801393</v>
      </c>
      <c r="AK6" s="165">
        <f>'DTR Projections_Non Agri'!AK6+'DTR Projections_Agri'!AK6</f>
        <v>155.07758938761236</v>
      </c>
      <c r="AL6" s="165">
        <f>'DTR Projections_Non Agri'!AL6+'DTR Projections_Agri'!AL6</f>
        <v>75.349160956605672</v>
      </c>
      <c r="AM6" s="165">
        <f>'DTR Projections_Non Agri'!AM6+'DTR Projections_Agri'!AM6</f>
        <v>34.518931857043285</v>
      </c>
    </row>
    <row r="7" spans="1:39">
      <c r="B7" s="6" t="s">
        <v>411</v>
      </c>
      <c r="C7" s="164"/>
      <c r="D7" s="165">
        <f>'DTR Projections_Non Agri'!D7+'DTR Projections_Agri'!D7</f>
        <v>399.41816057607815</v>
      </c>
      <c r="E7" s="165">
        <f>'DTR Projections_Non Agri'!E7+'DTR Projections_Agri'!E7</f>
        <v>47.177687800167206</v>
      </c>
      <c r="F7" s="165">
        <f>'DTR Projections_Non Agri'!F7+'DTR Projections_Agri'!F7</f>
        <v>108.21906063392277</v>
      </c>
      <c r="G7" s="165">
        <f>'DTR Projections_Non Agri'!G7+'DTR Projections_Agri'!G7</f>
        <v>7.2424759106250916</v>
      </c>
      <c r="H7" s="165">
        <f>'DTR Projections_Non Agri'!H7+'DTR Projections_Agri'!H7</f>
        <v>0.1881162574188335</v>
      </c>
      <c r="I7" s="165">
        <f>'DTR Projections_Non Agri'!I7+'DTR Projections_Agri'!I7</f>
        <v>0.37623251483766706</v>
      </c>
      <c r="J7" s="165">
        <f>'DTR Projections_Non Agri'!J7+'DTR Projections_Agri'!J7</f>
        <v>422.9415276269421</v>
      </c>
      <c r="K7" s="165">
        <f>'DTR Projections_Non Agri'!K7+'DTR Projections_Agri'!K7</f>
        <v>49.956174549827701</v>
      </c>
      <c r="L7" s="165">
        <f>'DTR Projections_Non Agri'!L7+'DTR Projections_Agri'!L7</f>
        <v>114.77835091217894</v>
      </c>
      <c r="M7" s="165">
        <f>'DTR Projections_Non Agri'!M7+'DTR Projections_Agri'!M7</f>
        <v>7.7507791054044173</v>
      </c>
      <c r="N7" s="165">
        <f>'DTR Projections_Non Agri'!N7+'DTR Projections_Agri'!N7</f>
        <v>0.20131893780271209</v>
      </c>
      <c r="O7" s="165">
        <f>'DTR Projections_Non Agri'!O7+'DTR Projections_Agri'!O7</f>
        <v>0.40263787560542424</v>
      </c>
      <c r="P7" s="165">
        <f>'DTR Projections_Non Agri'!P7+'DTR Projections_Agri'!P7</f>
        <v>444.04163580059998</v>
      </c>
      <c r="Q7" s="165">
        <f>'DTR Projections_Non Agri'!Q7+'DTR Projections_Agri'!Q7</f>
        <v>52.448435579047931</v>
      </c>
      <c r="R7" s="165">
        <f>'DTR Projections_Non Agri'!R7+'DTR Projections_Agri'!R7</f>
        <v>120.72231755582473</v>
      </c>
      <c r="S7" s="165">
        <f>'DTR Projections_Non Agri'!S7+'DTR Projections_Agri'!S7</f>
        <v>8.2332872952742164</v>
      </c>
      <c r="T7" s="165">
        <f>'DTR Projections_Non Agri'!T7+'DTR Projections_Agri'!T7</f>
        <v>0.21385161805907052</v>
      </c>
      <c r="U7" s="165">
        <f>'DTR Projections_Non Agri'!U7+'DTR Projections_Agri'!U7</f>
        <v>0.42770323611814109</v>
      </c>
      <c r="V7" s="165">
        <f>'DTR Projections_Non Agri'!V7+'DTR Projections_Agri'!V7</f>
        <v>466.19441140316121</v>
      </c>
      <c r="W7" s="165">
        <f>'DTR Projections_Non Agri'!W7+'DTR Projections_Agri'!W7</f>
        <v>55.065033506837267</v>
      </c>
      <c r="X7" s="165">
        <f>'DTR Projections_Non Agri'!X7+'DTR Projections_Agri'!X7</f>
        <v>126.98610930196719</v>
      </c>
      <c r="Y7" s="165">
        <f>'DTR Projections_Non Agri'!Y7+'DTR Projections_Agri'!Y7</f>
        <v>8.7501130008045873</v>
      </c>
      <c r="Z7" s="165">
        <f>'DTR Projections_Non Agri'!Z7+'DTR Projections_Agri'!Z7</f>
        <v>0.22727566235856073</v>
      </c>
      <c r="AA7" s="165">
        <f>'DTR Projections_Non Agri'!AA7+'DTR Projections_Agri'!AA7</f>
        <v>0.45455132471712145</v>
      </c>
      <c r="AB7" s="165">
        <f>'DTR Projections_Non Agri'!AB7+'DTR Projections_Agri'!AB7</f>
        <v>489.45237142514554</v>
      </c>
      <c r="AC7" s="165">
        <f>'DTR Projections_Non Agri'!AC7+'DTR Projections_Agri'!AC7</f>
        <v>57.812171431671182</v>
      </c>
      <c r="AD7" s="165">
        <f>'DTR Projections_Non Agri'!AD7+'DTR Projections_Agri'!AD7</f>
        <v>133.58796970481581</v>
      </c>
      <c r="AE7" s="165">
        <f>'DTR Projections_Non Agri'!AE7+'DTR Projections_Agri'!AE7</f>
        <v>9.3039748733704162</v>
      </c>
      <c r="AF7" s="165">
        <f>'DTR Projections_Non Agri'!AF7+'DTR Projections_Agri'!AF7</f>
        <v>0.24166168502260818</v>
      </c>
      <c r="AG7" s="165">
        <f>'DTR Projections_Non Agri'!AG7+'DTR Projections_Agri'!AG7</f>
        <v>0.48332337004521642</v>
      </c>
      <c r="AH7" s="165">
        <f>'DTR Projections_Non Agri'!AH7+'DTR Projections_Agri'!AH7</f>
        <v>513.87065291326621</v>
      </c>
      <c r="AI7" s="165">
        <f>'DTR Projections_Non Agri'!AI7+'DTR Projections_Agri'!AI7</f>
        <v>60.696361922663485</v>
      </c>
      <c r="AJ7" s="165">
        <f>'DTR Projections_Non Agri'!AJ7+'DTR Projections_Agri'!AJ7</f>
        <v>140.54727101459878</v>
      </c>
      <c r="AK7" s="165">
        <f>'DTR Projections_Non Agri'!AK7+'DTR Projections_Agri'!AK7</f>
        <v>9.8978233505715227</v>
      </c>
      <c r="AL7" s="165">
        <f>'DTR Projections_Non Agri'!AL7+'DTR Projections_Agri'!AL7</f>
        <v>0.25708632079406546</v>
      </c>
      <c r="AM7" s="165">
        <f>'DTR Projections_Non Agri'!AM7+'DTR Projections_Agri'!AM7</f>
        <v>0.51417264158813103</v>
      </c>
    </row>
    <row r="8" spans="1:39">
      <c r="B8" s="6" t="s">
        <v>412</v>
      </c>
      <c r="C8" s="164"/>
      <c r="D8" s="165">
        <f>'DTR Projections_Non Agri'!D8+'DTR Projections_Agri'!D8</f>
        <v>8.3144701315610217</v>
      </c>
      <c r="E8" s="165">
        <f>'DTR Projections_Non Agri'!E8+'DTR Projections_Agri'!E8</f>
        <v>6.8891323947219893</v>
      </c>
      <c r="F8" s="165">
        <f>'DTR Projections_Non Agri'!F8+'DTR Projections_Agri'!F8</f>
        <v>300.90881375216634</v>
      </c>
      <c r="G8" s="165">
        <f>'DTR Projections_Non Agri'!G8+'DTR Projections_Agri'!G8</f>
        <v>81.456324040462604</v>
      </c>
      <c r="H8" s="165">
        <f>'DTR Projections_Non Agri'!H8+'DTR Projections_Agri'!H8</f>
        <v>20.41089498944925</v>
      </c>
      <c r="I8" s="165">
        <f>'DTR Projections_Non Agri'!I8+'DTR Projections_Agri'!I8</f>
        <v>4.1820488204681947</v>
      </c>
      <c r="J8" s="165">
        <f>'DTR Projections_Non Agri'!J8+'DTR Projections_Agri'!J8</f>
        <v>8.8041432412064804</v>
      </c>
      <c r="K8" s="165">
        <f>'DTR Projections_Non Agri'!K8+'DTR Projections_Agri'!K8</f>
        <v>7.2948615427139414</v>
      </c>
      <c r="L8" s="165">
        <f>'DTR Projections_Non Agri'!L8+'DTR Projections_Agri'!L8</f>
        <v>318.78553003873162</v>
      </c>
      <c r="M8" s="165">
        <f>'DTR Projections_Non Agri'!M8+'DTR Projections_Agri'!M8</f>
        <v>86.29683167348847</v>
      </c>
      <c r="N8" s="165">
        <f>'DTR Projections_Non Agri'!N8+'DTR Projections_Agri'!N8</f>
        <v>21.623803798644236</v>
      </c>
      <c r="O8" s="165">
        <f>'DTR Projections_Non Agri'!O8+'DTR Projections_Agri'!O8</f>
        <v>4.4305653043093702</v>
      </c>
      <c r="P8" s="165">
        <f>'DTR Projections_Non Agri'!P8+'DTR Projections_Agri'!P8</f>
        <v>9.243372691689018</v>
      </c>
      <c r="Q8" s="165">
        <f>'DTR Projections_Non Agri'!Q8+'DTR Projections_Agri'!Q8</f>
        <v>7.658794515970901</v>
      </c>
      <c r="R8" s="165">
        <f>'DTR Projections_Non Agri'!R8+'DTR Projections_Agri'!R8</f>
        <v>334.8132768674364</v>
      </c>
      <c r="S8" s="165">
        <f>'DTR Projections_Non Agri'!S8+'DTR Projections_Agri'!S8</f>
        <v>90.636631077545502</v>
      </c>
      <c r="T8" s="165">
        <f>'DTR Projections_Non Agri'!T8+'DTR Projections_Agri'!T8</f>
        <v>22.711247787247032</v>
      </c>
      <c r="U8" s="165">
        <f>'DTR Projections_Non Agri'!U8+'DTR Projections_Agri'!U8</f>
        <v>4.6533749288854782</v>
      </c>
      <c r="V8" s="165">
        <f>'DTR Projections_Non Agri'!V8+'DTR Projections_Agri'!V8</f>
        <v>9.7045149462451441</v>
      </c>
      <c r="W8" s="165">
        <f>'DTR Projections_Non Agri'!W8+'DTR Projections_Agri'!W8</f>
        <v>8.0408838126031199</v>
      </c>
      <c r="X8" s="165">
        <f>'DTR Projections_Non Agri'!X8+'DTR Projections_Agri'!X8</f>
        <v>351.66189958559949</v>
      </c>
      <c r="Y8" s="165">
        <f>'DTR Projections_Non Agri'!Y8+'DTR Projections_Agri'!Y8</f>
        <v>95.198869104962228</v>
      </c>
      <c r="Z8" s="165">
        <f>'DTR Projections_Non Agri'!Z8+'DTR Projections_Agri'!Z8</f>
        <v>23.854429269979036</v>
      </c>
      <c r="AA8" s="165">
        <f>'DTR Projections_Non Agri'!AA8+'DTR Projections_Agri'!AA8</f>
        <v>4.8876047739712405</v>
      </c>
      <c r="AB8" s="165">
        <f>'DTR Projections_Non Agri'!AB8+'DTR Projections_Agri'!AB8</f>
        <v>10.188663222439844</v>
      </c>
      <c r="AC8" s="165">
        <f>'DTR Projections_Non Agri'!AC8+'DTR Projections_Agri'!AC8</f>
        <v>8.4420352414501565</v>
      </c>
      <c r="AD8" s="165">
        <f>'DTR Projections_Non Agri'!AD8+'DTR Projections_Agri'!AD8</f>
        <v>369.37409476463267</v>
      </c>
      <c r="AE8" s="165">
        <f>'DTR Projections_Non Agri'!AE8+'DTR Projections_Agri'!AE8</f>
        <v>99.99512927154511</v>
      </c>
      <c r="AF8" s="165">
        <f>'DTR Projections_Non Agri'!AF8+'DTR Projections_Agri'!AF8</f>
        <v>25.056250782984865</v>
      </c>
      <c r="AG8" s="165">
        <f>'DTR Projections_Non Agri'!AG8+'DTR Projections_Agri'!AG8</f>
        <v>5.133849548807297</v>
      </c>
      <c r="AH8" s="165">
        <f>'DTR Projections_Non Agri'!AH8+'DTR Projections_Agri'!AH8</f>
        <v>10.696965278120707</v>
      </c>
      <c r="AI8" s="165">
        <f>'DTR Projections_Non Agri'!AI8+'DTR Projections_Agri'!AI8</f>
        <v>8.8631998018714455</v>
      </c>
      <c r="AJ8" s="165">
        <f>'DTR Projections_Non Agri'!AJ8+'DTR Projections_Agri'!AJ8</f>
        <v>387.99481142679468</v>
      </c>
      <c r="AK8" s="165">
        <f>'DTR Projections_Non Agri'!AK8+'DTR Projections_Agri'!AK8</f>
        <v>105.03760710295964</v>
      </c>
      <c r="AL8" s="165">
        <f>'DTR Projections_Non Agri'!AL8+'DTR Projections_Agri'!AL8</f>
        <v>26.319768216603681</v>
      </c>
      <c r="AM8" s="165">
        <f>'DTR Projections_Non Agri'!AM8+'DTR Projections_Agri'!AM8</f>
        <v>5.3927353838301118</v>
      </c>
    </row>
    <row r="9" spans="1:39">
      <c r="B9" s="6" t="s">
        <v>148</v>
      </c>
      <c r="C9" s="164"/>
      <c r="D9" s="165">
        <f>'DTR Projections_Non Agri'!D9+'DTR Projections_Agri'!D9</f>
        <v>0</v>
      </c>
      <c r="E9" s="165">
        <f>'DTR Projections_Non Agri'!E9+'DTR Projections_Agri'!E9</f>
        <v>0</v>
      </c>
      <c r="F9" s="165">
        <f>'DTR Projections_Non Agri'!F9+'DTR Projections_Agri'!F9</f>
        <v>118.41885777814174</v>
      </c>
      <c r="G9" s="165">
        <f>'DTR Projections_Non Agri'!G9+'DTR Projections_Agri'!G9</f>
        <v>43.085807137187302</v>
      </c>
      <c r="H9" s="165">
        <f>'DTR Projections_Non Agri'!H9+'DTR Projections_Agri'!H9</f>
        <v>25.905173761611056</v>
      </c>
      <c r="I9" s="165">
        <f>'DTR Projections_Non Agri'!I9+'DTR Projections_Agri'!I9</f>
        <v>7.4158593281295895</v>
      </c>
      <c r="J9" s="165">
        <f>'DTR Projections_Non Agri'!J9+'DTR Projections_Agri'!J9</f>
        <v>0</v>
      </c>
      <c r="K9" s="165">
        <f>'DTR Projections_Non Agri'!K9+'DTR Projections_Agri'!K9</f>
        <v>0</v>
      </c>
      <c r="L9" s="165">
        <f>'DTR Projections_Non Agri'!L9+'DTR Projections_Agri'!L9</f>
        <v>124.23237858561806</v>
      </c>
      <c r="M9" s="165">
        <f>'DTR Projections_Non Agri'!M9+'DTR Projections_Agri'!M9</f>
        <v>45.20101278093896</v>
      </c>
      <c r="N9" s="165">
        <f>'DTR Projections_Non Agri'!N9+'DTR Projections_Agri'!N9</f>
        <v>27.176932918134636</v>
      </c>
      <c r="O9" s="165">
        <f>'DTR Projections_Non Agri'!O9+'DTR Projections_Agri'!O9</f>
        <v>7.7799250970307714</v>
      </c>
      <c r="P9" s="165">
        <f>'DTR Projections_Non Agri'!P9+'DTR Projections_Agri'!P9</f>
        <v>0</v>
      </c>
      <c r="Q9" s="165">
        <f>'DTR Projections_Non Agri'!Q9+'DTR Projections_Agri'!Q9</f>
        <v>0</v>
      </c>
      <c r="R9" s="165">
        <f>'DTR Projections_Non Agri'!R9+'DTR Projections_Agri'!R9</f>
        <v>128.50465605943751</v>
      </c>
      <c r="S9" s="165">
        <f>'DTR Projections_Non Agri'!S9+'DTR Projections_Agri'!S9</f>
        <v>46.755448676768992</v>
      </c>
      <c r="T9" s="165">
        <f>'DTR Projections_Non Agri'!T9+'DTR Projections_Agri'!T9</f>
        <v>28.111531447403163</v>
      </c>
      <c r="U9" s="165">
        <f>'DTR Projections_Non Agri'!U9+'DTR Projections_Agri'!U9</f>
        <v>8.0474720853317336</v>
      </c>
      <c r="V9" s="165">
        <f>'DTR Projections_Non Agri'!V9+'DTR Projections_Agri'!V9</f>
        <v>0</v>
      </c>
      <c r="W9" s="165">
        <f>'DTR Projections_Non Agri'!W9+'DTR Projections_Agri'!W9</f>
        <v>0</v>
      </c>
      <c r="X9" s="165">
        <f>'DTR Projections_Non Agri'!X9+'DTR Projections_Agri'!X9</f>
        <v>132.94480368543418</v>
      </c>
      <c r="Y9" s="165">
        <f>'DTR Projections_Non Agri'!Y9+'DTR Projections_Agri'!Y9</f>
        <v>48.370962859761264</v>
      </c>
      <c r="Z9" s="165">
        <f>'DTR Projections_Non Agri'!Z9+'DTR Projections_Agri'!Z9</f>
        <v>29.082853058984185</v>
      </c>
      <c r="AA9" s="165">
        <f>'DTR Projections_Non Agri'!AA9+'DTR Projections_Agri'!AA9</f>
        <v>8.3255317694760436</v>
      </c>
      <c r="AB9" s="165">
        <f>'DTR Projections_Non Agri'!AB9+'DTR Projections_Agri'!AB9</f>
        <v>0</v>
      </c>
      <c r="AC9" s="165">
        <f>'DTR Projections_Non Agri'!AC9+'DTR Projections_Agri'!AC9</f>
        <v>0</v>
      </c>
      <c r="AD9" s="165">
        <f>'DTR Projections_Non Agri'!AD9+'DTR Projections_Agri'!AD9</f>
        <v>137.5601342546187</v>
      </c>
      <c r="AE9" s="165">
        <f>'DTR Projections_Non Agri'!AE9+'DTR Projections_Agri'!AE9</f>
        <v>50.050216033700892</v>
      </c>
      <c r="AF9" s="165">
        <f>'DTR Projections_Non Agri'!AF9+'DTR Projections_Agri'!AF9</f>
        <v>30.092497490667508</v>
      </c>
      <c r="AG9" s="165">
        <f>'DTR Projections_Non Agri'!AG9+'DTR Projections_Agri'!AG9</f>
        <v>8.614562105489016</v>
      </c>
      <c r="AH9" s="165">
        <f>'DTR Projections_Non Agri'!AH9+'DTR Projections_Agri'!AH9</f>
        <v>0</v>
      </c>
      <c r="AI9" s="165">
        <f>'DTR Projections_Non Agri'!AI9+'DTR Projections_Agri'!AI9</f>
        <v>0</v>
      </c>
      <c r="AJ9" s="165">
        <f>'DTR Projections_Non Agri'!AJ9+'DTR Projections_Agri'!AJ9</f>
        <v>142.35830073812713</v>
      </c>
      <c r="AK9" s="165">
        <f>'DTR Projections_Non Agri'!AK9+'DTR Projections_Agri'!AK9</f>
        <v>51.795992674342656</v>
      </c>
      <c r="AL9" s="165">
        <f>'DTR Projections_Non Agri'!AL9+'DTR Projections_Agri'!AL9</f>
        <v>31.142138897657734</v>
      </c>
      <c r="AM9" s="165">
        <f>'DTR Projections_Non Agri'!AM9+'DTR Projections_Agri'!AM9</f>
        <v>8.9150423528268892</v>
      </c>
    </row>
    <row r="10" spans="1:39">
      <c r="B10" s="6" t="s">
        <v>150</v>
      </c>
      <c r="C10" s="164"/>
      <c r="D10" s="165">
        <f>'DTR Projections_Non Agri'!D10+'DTR Projections_Agri'!D10</f>
        <v>0</v>
      </c>
      <c r="E10" s="165">
        <f>'DTR Projections_Non Agri'!E10+'DTR Projections_Agri'!E10</f>
        <v>0</v>
      </c>
      <c r="F10" s="165">
        <f>'DTR Projections_Non Agri'!F10+'DTR Projections_Agri'!F10</f>
        <v>133.49211480241075</v>
      </c>
      <c r="G10" s="165">
        <f>'DTR Projections_Non Agri'!G10+'DTR Projections_Agri'!G10</f>
        <v>44.789842587851119</v>
      </c>
      <c r="H10" s="165">
        <f>'DTR Projections_Non Agri'!H10+'DTR Projections_Agri'!H10</f>
        <v>28.202559465298044</v>
      </c>
      <c r="I10" s="165">
        <f>'DTR Projections_Non Agri'!I10+'DTR Projections_Agri'!I10</f>
        <v>15.709870161410468</v>
      </c>
      <c r="J10" s="165">
        <f>'DTR Projections_Non Agri'!J10+'DTR Projections_Agri'!J10</f>
        <v>0</v>
      </c>
      <c r="K10" s="165">
        <f>'DTR Projections_Non Agri'!K10+'DTR Projections_Agri'!K10</f>
        <v>0</v>
      </c>
      <c r="L10" s="165">
        <f>'DTR Projections_Non Agri'!L10+'DTR Projections_Agri'!L10</f>
        <v>140.43557408716273</v>
      </c>
      <c r="M10" s="165">
        <f>'DTR Projections_Non Agri'!M10+'DTR Projections_Agri'!M10</f>
        <v>47.119541602954129</v>
      </c>
      <c r="N10" s="165">
        <f>'DTR Projections_Non Agri'!N10+'DTR Projections_Agri'!N10</f>
        <v>29.669487483203394</v>
      </c>
      <c r="O10" s="165">
        <f>'DTR Projections_Non Agri'!O10+'DTR Projections_Agri'!O10</f>
        <v>16.527003398051075</v>
      </c>
      <c r="P10" s="165">
        <f>'DTR Projections_Non Agri'!P10+'DTR Projections_Agri'!P10</f>
        <v>0</v>
      </c>
      <c r="Q10" s="165">
        <f>'DTR Projections_Non Agri'!Q10+'DTR Projections_Agri'!Q10</f>
        <v>0</v>
      </c>
      <c r="R10" s="165">
        <f>'DTR Projections_Non Agri'!R10+'DTR Projections_Agri'!R10</f>
        <v>146.15467281010282</v>
      </c>
      <c r="S10" s="165">
        <f>'DTR Projections_Non Agri'!S10+'DTR Projections_Agri'!S10</f>
        <v>49.038437950682386</v>
      </c>
      <c r="T10" s="165">
        <f>'DTR Projections_Non Agri'!T10+'DTR Projections_Agri'!T10</f>
        <v>30.877747776782282</v>
      </c>
      <c r="U10" s="165">
        <f>'DTR Projections_Non Agri'!U10+'DTR Projections_Agri'!U10</f>
        <v>17.200049131955762</v>
      </c>
      <c r="V10" s="165">
        <f>'DTR Projections_Non Agri'!V10+'DTR Projections_Agri'!V10</f>
        <v>0</v>
      </c>
      <c r="W10" s="165">
        <f>'DTR Projections_Non Agri'!W10+'DTR Projections_Agri'!W10</f>
        <v>0</v>
      </c>
      <c r="X10" s="165">
        <f>'DTR Projections_Non Agri'!X10+'DTR Projections_Agri'!X10</f>
        <v>152.11517213920231</v>
      </c>
      <c r="Y10" s="165">
        <f>'DTR Projections_Non Agri'!Y10+'DTR Projections_Agri'!Y10</f>
        <v>51.03833005734738</v>
      </c>
      <c r="Z10" s="165">
        <f>'DTR Projections_Non Agri'!Z10+'DTR Projections_Agri'!Z10</f>
        <v>32.137008198423025</v>
      </c>
      <c r="AA10" s="165">
        <f>'DTR Projections_Non Agri'!AA10+'DTR Projections_Agri'!AA10</f>
        <v>17.901503826084529</v>
      </c>
      <c r="AB10" s="165">
        <f>'DTR Projections_Non Agri'!AB10+'DTR Projections_Agri'!AB10</f>
        <v>0</v>
      </c>
      <c r="AC10" s="165">
        <f>'DTR Projections_Non Agri'!AC10+'DTR Projections_Agri'!AC10</f>
        <v>0</v>
      </c>
      <c r="AD10" s="165">
        <f>'DTR Projections_Non Agri'!AD10+'DTR Projections_Agri'!AD10</f>
        <v>158.32770670237971</v>
      </c>
      <c r="AE10" s="165">
        <f>'DTR Projections_Non Agri'!AE10+'DTR Projections_Agri'!AE10</f>
        <v>53.122786098576228</v>
      </c>
      <c r="AF10" s="165">
        <f>'DTR Projections_Non Agri'!AF10+'DTR Projections_Agri'!AF10</f>
        <v>33.449515500502756</v>
      </c>
      <c r="AG10" s="165">
        <f>'DTR Projections_Non Agri'!AG10+'DTR Projections_Agri'!AG10</f>
        <v>18.6326190047245</v>
      </c>
      <c r="AH10" s="165">
        <f>'DTR Projections_Non Agri'!AH10+'DTR Projections_Agri'!AH10</f>
        <v>0</v>
      </c>
      <c r="AI10" s="165">
        <f>'DTR Projections_Non Agri'!AI10+'DTR Projections_Agri'!AI10</f>
        <v>0</v>
      </c>
      <c r="AJ10" s="165">
        <f>'DTR Projections_Non Agri'!AJ10+'DTR Projections_Agri'!AJ10</f>
        <v>164.80340701547485</v>
      </c>
      <c r="AK10" s="165">
        <f>'DTR Projections_Non Agri'!AK10+'DTR Projections_Agri'!AK10</f>
        <v>55.295540632422231</v>
      </c>
      <c r="AL10" s="165">
        <f>'DTR Projections_Non Agri'!AL10+'DTR Projections_Agri'!AL10</f>
        <v>34.817621200452422</v>
      </c>
      <c r="AM10" s="165">
        <f>'DTR Projections_Non Agri'!AM10+'DTR Projections_Agri'!AM10</f>
        <v>19.394704550177941</v>
      </c>
    </row>
    <row r="11" spans="1:39">
      <c r="B11" s="6" t="s">
        <v>426</v>
      </c>
      <c r="C11" s="164"/>
      <c r="D11" s="165">
        <f>'DTR Projections_Non Agri'!D11+'DTR Projections_Agri'!D11</f>
        <v>446.61089893988645</v>
      </c>
      <c r="E11" s="165">
        <f>'DTR Projections_Non Agri'!E11+'DTR Projections_Agri'!E11</f>
        <v>37.749141212889576</v>
      </c>
      <c r="F11" s="165">
        <f>'DTR Projections_Non Agri'!F11+'DTR Projections_Agri'!F11</f>
        <v>158.04302091162918</v>
      </c>
      <c r="G11" s="165">
        <f>'DTR Projections_Non Agri'!G11+'DTR Projections_Agri'!G11</f>
        <v>10.81686053683584</v>
      </c>
      <c r="H11" s="165">
        <f>'DTR Projections_Non Agri'!H11+'DTR Projections_Agri'!H11</f>
        <v>1.3782100297898947</v>
      </c>
      <c r="I11" s="165">
        <f>'DTR Projections_Non Agri'!I11+'DTR Projections_Agri'!I11</f>
        <v>4.1763940296663478E-2</v>
      </c>
      <c r="J11" s="165">
        <f>'DTR Projections_Non Agri'!J11+'DTR Projections_Agri'!J11</f>
        <v>472.91363912958724</v>
      </c>
      <c r="K11" s="165">
        <f>'DTR Projections_Non Agri'!K11+'DTR Projections_Agri'!K11</f>
        <v>39.972342339561152</v>
      </c>
      <c r="L11" s="165">
        <f>'DTR Projections_Non Agri'!L11+'DTR Projections_Agri'!L11</f>
        <v>166.41308446907965</v>
      </c>
      <c r="M11" s="165">
        <f>'DTR Projections_Non Agri'!M11+'DTR Projections_Agri'!M11</f>
        <v>11.303430393802831</v>
      </c>
      <c r="N11" s="165">
        <f>'DTR Projections_Non Agri'!N11+'DTR Projections_Agri'!N11</f>
        <v>1.4402054169710172</v>
      </c>
      <c r="O11" s="165">
        <f>'DTR Projections_Non Agri'!O11+'DTR Projections_Agri'!O11</f>
        <v>4.3642588393061135E-2</v>
      </c>
      <c r="P11" s="165">
        <f>'DTR Projections_Non Agri'!P11+'DTR Projections_Agri'!P11</f>
        <v>496.50680341028749</v>
      </c>
      <c r="Q11" s="165">
        <f>'DTR Projections_Non Agri'!Q11+'DTR Projections_Agri'!Q11</f>
        <v>41.966520475842884</v>
      </c>
      <c r="R11" s="165">
        <f>'DTR Projections_Non Agri'!R11+'DTR Projections_Agri'!R11</f>
        <v>173.27340318061499</v>
      </c>
      <c r="S11" s="165">
        <f>'DTR Projections_Non Agri'!S11+'DTR Projections_Agri'!S11</f>
        <v>11.635970892835324</v>
      </c>
      <c r="T11" s="165">
        <f>'DTR Projections_Non Agri'!T11+'DTR Projections_Agri'!T11</f>
        <v>1.4825754419442692</v>
      </c>
      <c r="U11" s="165">
        <f>'DTR Projections_Non Agri'!U11+'DTR Projections_Agri'!U11</f>
        <v>4.4926528543765734E-2</v>
      </c>
      <c r="V11" s="165">
        <f>'DTR Projections_Non Agri'!V11+'DTR Projections_Agri'!V11</f>
        <v>521.27701168424539</v>
      </c>
      <c r="W11" s="165">
        <f>'DTR Projections_Non Agri'!W11+'DTR Projections_Agri'!W11</f>
        <v>44.060186555703112</v>
      </c>
      <c r="X11" s="165">
        <f>'DTR Projections_Non Agri'!X11+'DTR Projections_Agri'!X11</f>
        <v>180.43756812502227</v>
      </c>
      <c r="Y11" s="165">
        <f>'DTR Projections_Non Agri'!Y11+'DTR Projections_Agri'!Y11</f>
        <v>11.978937955531546</v>
      </c>
      <c r="Z11" s="165">
        <f>'DTR Projections_Non Agri'!Z11+'DTR Projections_Agri'!Z11</f>
        <v>1.5262739480020888</v>
      </c>
      <c r="AA11" s="165">
        <f>'DTR Projections_Non Agri'!AA11+'DTR Projections_Agri'!AA11</f>
        <v>4.6250725697033E-2</v>
      </c>
      <c r="AB11" s="165">
        <f>'DTR Projections_Non Agri'!AB11+'DTR Projections_Agri'!AB11</f>
        <v>547.28298601937956</v>
      </c>
      <c r="AC11" s="165">
        <f>'DTR Projections_Non Agri'!AC11+'DTR Projections_Agri'!AC11</f>
        <v>46.258303977122999</v>
      </c>
      <c r="AD11" s="165">
        <f>'DTR Projections_Non Agri'!AD11+'DTR Projections_Agri'!AD11</f>
        <v>187.91985175645323</v>
      </c>
      <c r="AE11" s="165">
        <f>'DTR Projections_Non Agri'!AE11+'DTR Projections_Agri'!AE11</f>
        <v>12.332709537636578</v>
      </c>
      <c r="AF11" s="165">
        <f>'DTR Projections_Non Agri'!AF11+'DTR Projections_Agri'!AF11</f>
        <v>1.5713490916679811</v>
      </c>
      <c r="AG11" s="165">
        <f>'DTR Projections_Non Agri'!AG11+'DTR Projections_Agri'!AG11</f>
        <v>4.7616639141453976E-2</v>
      </c>
      <c r="AH11" s="165">
        <f>'DTR Projections_Non Agri'!AH11+'DTR Projections_Agri'!AH11</f>
        <v>574.58637810913342</v>
      </c>
      <c r="AI11" s="165">
        <f>'DTR Projections_Non Agri'!AI11+'DTR Projections_Agri'!AI11</f>
        <v>48.566083760450091</v>
      </c>
      <c r="AJ11" s="165">
        <f>'DTR Projections_Non Agri'!AJ11+'DTR Projections_Agri'!AJ11</f>
        <v>195.73523418134647</v>
      </c>
      <c r="AK11" s="165">
        <f>'DTR Projections_Non Agri'!AK11+'DTR Projections_Agri'!AK11</f>
        <v>12.697681745564024</v>
      </c>
      <c r="AL11" s="165">
        <f>'DTR Projections_Non Agri'!AL11+'DTR Projections_Agri'!AL11</f>
        <v>1.6178513420988911</v>
      </c>
      <c r="AM11" s="165">
        <f>'DTR Projections_Non Agri'!AM11+'DTR Projections_Agri'!AM11</f>
        <v>4.902579824542095E-2</v>
      </c>
    </row>
    <row r="12" spans="1:39">
      <c r="B12" s="6" t="s">
        <v>143</v>
      </c>
      <c r="C12" s="164"/>
      <c r="D12" s="165">
        <f>'DTR Projections_Non Agri'!D12+'DTR Projections_Agri'!D12</f>
        <v>838.71769134643807</v>
      </c>
      <c r="E12" s="165">
        <f>'DTR Projections_Non Agri'!E12+'DTR Projections_Agri'!E12</f>
        <v>40.919741434598883</v>
      </c>
      <c r="F12" s="165">
        <f>'DTR Projections_Non Agri'!F12+'DTR Projections_Agri'!F12</f>
        <v>259.04823356868235</v>
      </c>
      <c r="G12" s="165">
        <f>'DTR Projections_Non Agri'!G12+'DTR Projections_Agri'!G12</f>
        <v>7.9810329113486844</v>
      </c>
      <c r="H12" s="165">
        <f>'DTR Projections_Non Agri'!H12+'DTR Projections_Agri'!H12</f>
        <v>1.573724799420867</v>
      </c>
      <c r="I12" s="165">
        <f>'DTR Projections_Non Agri'!I12+'DTR Projections_Agri'!I12</f>
        <v>1.0116802281991291</v>
      </c>
      <c r="J12" s="165">
        <f>'DTR Projections_Non Agri'!J12+'DTR Projections_Agri'!J12</f>
        <v>888.11320224944689</v>
      </c>
      <c r="K12" s="165">
        <f>'DTR Projections_Non Agri'!K12+'DTR Projections_Agri'!K12</f>
        <v>43.329672159842325</v>
      </c>
      <c r="L12" s="165">
        <f>'DTR Projections_Non Agri'!L12+'DTR Projections_Agri'!L12</f>
        <v>276.44549007634487</v>
      </c>
      <c r="M12" s="165">
        <f>'DTR Projections_Non Agri'!M12+'DTR Projections_Agri'!M12</f>
        <v>8.5794470862436167</v>
      </c>
      <c r="N12" s="165">
        <f>'DTR Projections_Non Agri'!N12+'DTR Projections_Agri'!N12</f>
        <v>1.6917219606677554</v>
      </c>
      <c r="O12" s="165">
        <f>'DTR Projections_Non Agri'!O12+'DTR Projections_Agri'!O12</f>
        <v>1.0875355461435572</v>
      </c>
      <c r="P12" s="165">
        <f>'DTR Projections_Non Agri'!P12+'DTR Projections_Agri'!P12</f>
        <v>932.420236233693</v>
      </c>
      <c r="Q12" s="165">
        <f>'DTR Projections_Non Agri'!Q12+'DTR Projections_Agri'!Q12</f>
        <v>45.491343951287163</v>
      </c>
      <c r="R12" s="165">
        <f>'DTR Projections_Non Agri'!R12+'DTR Projections_Agri'!R12</f>
        <v>292.78198633815521</v>
      </c>
      <c r="S12" s="165">
        <f>'DTR Projections_Non Agri'!S12+'DTR Projections_Agri'!S12</f>
        <v>9.160075988095489</v>
      </c>
      <c r="T12" s="165">
        <f>'DTR Projections_Non Agri'!T12+'DTR Projections_Agri'!T12</f>
        <v>1.8062121666667161</v>
      </c>
      <c r="U12" s="165">
        <f>'DTR Projections_Non Agri'!U12+'DTR Projections_Agri'!U12</f>
        <v>1.161136392857175</v>
      </c>
      <c r="V12" s="165">
        <f>'DTR Projections_Non Agri'!V12+'DTR Projections_Agri'!V12</f>
        <v>978.93771251344913</v>
      </c>
      <c r="W12" s="165">
        <f>'DTR Projections_Non Agri'!W12+'DTR Projections_Agri'!W12</f>
        <v>47.760859810076248</v>
      </c>
      <c r="X12" s="165">
        <f>'DTR Projections_Non Agri'!X12+'DTR Projections_Agri'!X12</f>
        <v>310.20506387160424</v>
      </c>
      <c r="Y12" s="165">
        <f>'DTR Projections_Non Agri'!Y12+'DTR Projections_Agri'!Y12</f>
        <v>9.7859568210123662</v>
      </c>
      <c r="Z12" s="165">
        <f>'DTR Projections_Non Agri'!Z12+'DTR Projections_Agri'!Z12</f>
        <v>1.9296252886503253</v>
      </c>
      <c r="AA12" s="165">
        <f>'DTR Projections_Non Agri'!AA12+'DTR Projections_Agri'!AA12</f>
        <v>1.240473399846638</v>
      </c>
      <c r="AB12" s="165">
        <f>'DTR Projections_Non Agri'!AB12+'DTR Projections_Agri'!AB12</f>
        <v>1027.775908821111</v>
      </c>
      <c r="AC12" s="165">
        <f>'DTR Projections_Non Agri'!AC12+'DTR Projections_Agri'!AC12</f>
        <v>50.143600016537725</v>
      </c>
      <c r="AD12" s="165">
        <f>'DTR Projections_Non Agri'!AD12+'DTR Projections_Agri'!AD12</f>
        <v>328.79712843096934</v>
      </c>
      <c r="AE12" s="165">
        <f>'DTR Projections_Non Agri'!AE12+'DTR Projections_Agri'!AE12</f>
        <v>10.461038035248777</v>
      </c>
      <c r="AF12" s="165">
        <f>'DTR Projections_Non Agri'!AF12+'DTR Projections_Agri'!AF12</f>
        <v>2.0627398942744066</v>
      </c>
      <c r="AG12" s="165">
        <f>'DTR Projections_Non Agri'!AG12+'DTR Projections_Agri'!AG12</f>
        <v>1.3260470748906901</v>
      </c>
      <c r="AH12" s="165">
        <f>'DTR Projections_Non Agri'!AH12+'DTR Projections_Agri'!AH12</f>
        <v>1079.0506046106807</v>
      </c>
      <c r="AI12" s="165">
        <f>'DTR Projections_Non Agri'!AI12+'DTR Projections_Agri'!AI12</f>
        <v>52.645213271503941</v>
      </c>
      <c r="AJ12" s="165">
        <f>'DTR Projections_Non Agri'!AJ12+'DTR Projections_Agri'!AJ12</f>
        <v>348.64761437385823</v>
      </c>
      <c r="AK12" s="165">
        <f>'DTR Projections_Non Agri'!AK12+'DTR Projections_Agri'!AK12</f>
        <v>11.189640013807622</v>
      </c>
      <c r="AL12" s="165">
        <f>'DTR Projections_Non Agri'!AL12+'DTR Projections_Agri'!AL12</f>
        <v>2.2064078900465729</v>
      </c>
      <c r="AM12" s="165">
        <f>'DTR Projections_Non Agri'!AM12+'DTR Projections_Agri'!AM12</f>
        <v>1.4184050721727972</v>
      </c>
    </row>
    <row r="13" spans="1:39">
      <c r="B13" s="6" t="s">
        <v>413</v>
      </c>
      <c r="C13" s="164"/>
      <c r="D13" s="165">
        <f>'DTR Projections_Non Agri'!D13+'DTR Projections_Agri'!D13</f>
        <v>57.553004649543411</v>
      </c>
      <c r="E13" s="165">
        <f>'DTR Projections_Non Agri'!E13+'DTR Projections_Agri'!E13</f>
        <v>17.936245940099049</v>
      </c>
      <c r="F13" s="165">
        <f>'DTR Projections_Non Agri'!F13+'DTR Projections_Agri'!F13</f>
        <v>472.29562609322642</v>
      </c>
      <c r="G13" s="165">
        <f>'DTR Projections_Non Agri'!G13+'DTR Projections_Agri'!G13</f>
        <v>132.39892750447362</v>
      </c>
      <c r="H13" s="165">
        <f>'DTR Projections_Non Agri'!H13+'DTR Projections_Agri'!H13</f>
        <v>61.512048306426259</v>
      </c>
      <c r="I13" s="165">
        <f>'DTR Projections_Non Agri'!I13+'DTR Projections_Agri'!I13</f>
        <v>16.776013174479889</v>
      </c>
      <c r="J13" s="165">
        <f>'DTR Projections_Non Agri'!J13+'DTR Projections_Agri'!J13</f>
        <v>60.942536190369317</v>
      </c>
      <c r="K13" s="165">
        <f>'DTR Projections_Non Agri'!K13+'DTR Projections_Agri'!K13</f>
        <v>18.992584730891593</v>
      </c>
      <c r="L13" s="165">
        <f>'DTR Projections_Non Agri'!L13+'DTR Projections_Agri'!L13</f>
        <v>506.40016646608103</v>
      </c>
      <c r="M13" s="165">
        <f>'DTR Projections_Non Agri'!M13+'DTR Projections_Agri'!M13</f>
        <v>141.99301426390866</v>
      </c>
      <c r="N13" s="165">
        <f>'DTR Projections_Non Agri'!N13+'DTR Projections_Agri'!N13</f>
        <v>65.969425260499179</v>
      </c>
      <c r="O13" s="165">
        <f>'DTR Projections_Non Agri'!O13+'DTR Projections_Agri'!O13</f>
        <v>17.991661434681596</v>
      </c>
      <c r="P13" s="165">
        <f>'DTR Projections_Non Agri'!P13+'DTR Projections_Agri'!P13</f>
        <v>63.982895251842457</v>
      </c>
      <c r="Q13" s="165">
        <f>'DTR Projections_Non Agri'!Q13+'DTR Projections_Agri'!Q13</f>
        <v>19.940104816156566</v>
      </c>
      <c r="R13" s="165">
        <f>'DTR Projections_Non Agri'!R13+'DTR Projections_Agri'!R13</f>
        <v>539.37654069463053</v>
      </c>
      <c r="S13" s="165">
        <f>'DTR Projections_Non Agri'!S13+'DTR Projections_Agri'!S13</f>
        <v>151.28010613938395</v>
      </c>
      <c r="T13" s="165">
        <f>'DTR Projections_Non Agri'!T13+'DTR Projections_Agri'!T13</f>
        <v>70.284173535564719</v>
      </c>
      <c r="U13" s="165">
        <f>'DTR Projections_Non Agri'!U13+'DTR Projections_Agri'!U13</f>
        <v>19.168410964244924</v>
      </c>
      <c r="V13" s="165">
        <f>'DTR Projections_Non Agri'!V13+'DTR Projections_Agri'!V13</f>
        <v>67.174935381954839</v>
      </c>
      <c r="W13" s="165">
        <f>'DTR Projections_Non Agri'!W13+'DTR Projections_Agri'!W13</f>
        <v>20.934895916516876</v>
      </c>
      <c r="X13" s="165">
        <f>'DTR Projections_Non Agri'!X13+'DTR Projections_Agri'!X13</f>
        <v>574.54382890201146</v>
      </c>
      <c r="Y13" s="165">
        <f>'DTR Projections_Non Agri'!Y13+'DTR Projections_Agri'!Y13</f>
        <v>161.18642423282884</v>
      </c>
      <c r="Z13" s="165">
        <f>'DTR Projections_Non Agri'!Z13+'DTR Projections_Agri'!Z13</f>
        <v>74.886612003823586</v>
      </c>
      <c r="AA13" s="165">
        <f>'DTR Projections_Non Agri'!AA13+'DTR Projections_Agri'!AA13</f>
        <v>20.42362145558825</v>
      </c>
      <c r="AB13" s="165">
        <f>'DTR Projections_Non Agri'!AB13+'DTR Projections_Agri'!AB13</f>
        <v>70.526223864565196</v>
      </c>
      <c r="AC13" s="165">
        <f>'DTR Projections_Non Agri'!AC13+'DTR Projections_Agri'!AC13</f>
        <v>21.979316356532912</v>
      </c>
      <c r="AD13" s="165">
        <f>'DTR Projections_Non Agri'!AD13+'DTR Projections_Agri'!AD13</f>
        <v>612.05038530334571</v>
      </c>
      <c r="AE13" s="165">
        <f>'DTR Projections_Non Agri'!AE13+'DTR Projections_Agri'!AE13</f>
        <v>171.75401676914291</v>
      </c>
      <c r="AF13" s="165">
        <f>'DTR Projections_Non Agri'!AF13+'DTR Projections_Agri'!AF13</f>
        <v>79.796276113862675</v>
      </c>
      <c r="AG13" s="165">
        <f>'DTR Projections_Non Agri'!AG13+'DTR Projections_Agri'!AG13</f>
        <v>21.762620758326182</v>
      </c>
      <c r="AH13" s="165">
        <f>'DTR Projections_Non Agri'!AH13+'DTR Projections_Agri'!AH13</f>
        <v>74.044705512953044</v>
      </c>
      <c r="AI13" s="165">
        <f>'DTR Projections_Non Agri'!AI13+'DTR Projections_Agri'!AI13</f>
        <v>23.075842116838459</v>
      </c>
      <c r="AJ13" s="165">
        <f>'DTR Projections_Non Agri'!AJ13+'DTR Projections_Agri'!AJ13</f>
        <v>652.05481118121997</v>
      </c>
      <c r="AK13" s="165">
        <f>'DTR Projections_Non Agri'!AK13+'DTR Projections_Agri'!AK13</f>
        <v>183.02784266520175</v>
      </c>
      <c r="AL13" s="165">
        <f>'DTR Projections_Non Agri'!AL13+'DTR Projections_Agri'!AL13</f>
        <v>85.034053610913617</v>
      </c>
      <c r="AM13" s="165">
        <f>'DTR Projections_Non Agri'!AM13+'DTR Projections_Agri'!AM13</f>
        <v>23.191105530249168</v>
      </c>
    </row>
    <row r="14" spans="1:39">
      <c r="B14" s="6" t="s">
        <v>427</v>
      </c>
      <c r="C14" s="164"/>
      <c r="D14" s="165">
        <f>'DTR Projections_Non Agri'!D14+'DTR Projections_Agri'!D14</f>
        <v>917.36655634453302</v>
      </c>
      <c r="E14" s="165">
        <f>'DTR Projections_Non Agri'!E14+'DTR Projections_Agri'!E14</f>
        <v>44.009581082121315</v>
      </c>
      <c r="F14" s="165">
        <f>'DTR Projections_Non Agri'!F14+'DTR Projections_Agri'!F14</f>
        <v>160.92460902153027</v>
      </c>
      <c r="G14" s="165">
        <f>'DTR Projections_Non Agri'!G14+'DTR Projections_Agri'!G14</f>
        <v>7.4324625998816813</v>
      </c>
      <c r="H14" s="165">
        <f>'DTR Projections_Non Agri'!H14+'DTR Projections_Agri'!H14</f>
        <v>0.64630109564188531</v>
      </c>
      <c r="I14" s="165">
        <f>'DTR Projections_Non Agri'!I14+'DTR Projections_Agri'!I14</f>
        <v>1.1310269173732994</v>
      </c>
      <c r="J14" s="165">
        <f>'DTR Projections_Non Agri'!J14+'DTR Projections_Agri'!J14</f>
        <v>971.39402017831685</v>
      </c>
      <c r="K14" s="165">
        <f>'DTR Projections_Non Agri'!K14+'DTR Projections_Agri'!K14</f>
        <v>46.60148508582612</v>
      </c>
      <c r="L14" s="165">
        <f>'DTR Projections_Non Agri'!L14+'DTR Projections_Agri'!L14</f>
        <v>171.08078839347354</v>
      </c>
      <c r="M14" s="165">
        <f>'DTR Projections_Non Agri'!M14+'DTR Projections_Agri'!M14</f>
        <v>8.0036047955073037</v>
      </c>
      <c r="N14" s="165">
        <f>'DTR Projections_Non Agri'!N14+'DTR Projections_Agri'!N14</f>
        <v>0.69596563439193937</v>
      </c>
      <c r="O14" s="165">
        <f>'DTR Projections_Non Agri'!O14+'DTR Projections_Agri'!O14</f>
        <v>1.2179398601858942</v>
      </c>
      <c r="P14" s="165">
        <f>'DTR Projections_Non Agri'!P14+'DTR Projections_Agri'!P14</f>
        <v>1019.8558466156663</v>
      </c>
      <c r="Q14" s="165">
        <f>'DTR Projections_Non Agri'!Q14+'DTR Projections_Agri'!Q14</f>
        <v>48.926384184481755</v>
      </c>
      <c r="R14" s="165">
        <f>'DTR Projections_Non Agri'!R14+'DTR Projections_Agri'!R14</f>
        <v>180.43159979067929</v>
      </c>
      <c r="S14" s="165">
        <f>'DTR Projections_Non Agri'!S14+'DTR Projections_Agri'!S14</f>
        <v>8.5632614092057295</v>
      </c>
      <c r="T14" s="165">
        <f>'DTR Projections_Non Agri'!T14+'DTR Projections_Agri'!T14</f>
        <v>0.74463142688745476</v>
      </c>
      <c r="U14" s="165">
        <f>'DTR Projections_Non Agri'!U14+'DTR Projections_Agri'!U14</f>
        <v>1.3031049970530459</v>
      </c>
      <c r="V14" s="165">
        <f>'DTR Projections_Non Agri'!V14+'DTR Projections_Agri'!V14</f>
        <v>1070.7353946028804</v>
      </c>
      <c r="W14" s="165">
        <f>'DTR Projections_Non Agri'!W14+'DTR Projections_Agri'!W14</f>
        <v>51.367270629576893</v>
      </c>
      <c r="X14" s="165">
        <f>'DTR Projections_Non Agri'!X14+'DTR Projections_Agri'!X14</f>
        <v>190.32581593978369</v>
      </c>
      <c r="Y14" s="165">
        <f>'DTR Projections_Non Agri'!Y14+'DTR Projections_Agri'!Y14</f>
        <v>9.1659559924998266</v>
      </c>
      <c r="Z14" s="165">
        <f>'DTR Projections_Non Agri'!Z14+'DTR Projections_Agri'!Z14</f>
        <v>0.79703965152172407</v>
      </c>
      <c r="AA14" s="165">
        <f>'DTR Projections_Non Agri'!AA14+'DTR Projections_Agri'!AA14</f>
        <v>1.3948193901630173</v>
      </c>
      <c r="AB14" s="165">
        <f>'DTR Projections_Non Agri'!AB14+'DTR Projections_Agri'!AB14</f>
        <v>1124.1532829187086</v>
      </c>
      <c r="AC14" s="165">
        <f>'DTR Projections_Non Agri'!AC14+'DTR Projections_Agri'!AC14</f>
        <v>53.929930965090819</v>
      </c>
      <c r="AD14" s="165">
        <f>'DTR Projections_Non Agri'!AD14+'DTR Projections_Agri'!AD14</f>
        <v>200.79787355753135</v>
      </c>
      <c r="AE14" s="165">
        <f>'DTR Projections_Non Agri'!AE14+'DTR Projections_Agri'!AE14</f>
        <v>9.8152759490057537</v>
      </c>
      <c r="AF14" s="165">
        <f>'DTR Projections_Non Agri'!AF14+'DTR Projections_Agri'!AF14</f>
        <v>0.85350225643528288</v>
      </c>
      <c r="AG14" s="165">
        <f>'DTR Projections_Non Agri'!AG14+'DTR Projections_Agri'!AG14</f>
        <v>1.4936289487617451</v>
      </c>
      <c r="AH14" s="165">
        <f>'DTR Projections_Non Agri'!AH14+'DTR Projections_Agri'!AH14</f>
        <v>1180.2361479749795</v>
      </c>
      <c r="AI14" s="165">
        <f>'DTR Projections_Non Agri'!AI14+'DTR Projections_Agri'!AI14</f>
        <v>56.620440423868878</v>
      </c>
      <c r="AJ14" s="165">
        <f>'DTR Projections_Non Agri'!AJ14+'DTR Projections_Agri'!AJ14</f>
        <v>211.88463696844403</v>
      </c>
      <c r="AK14" s="165">
        <f>'DTR Projections_Non Agri'!AK14+'DTR Projections_Agri'!AK14</f>
        <v>10.515127145052805</v>
      </c>
      <c r="AL14" s="165">
        <f>'DTR Projections_Non Agri'!AL14+'DTR Projections_Agri'!AL14</f>
        <v>0.91435888217850469</v>
      </c>
      <c r="AM14" s="165">
        <f>'DTR Projections_Non Agri'!AM14+'DTR Projections_Agri'!AM14</f>
        <v>1.6001280438123833</v>
      </c>
    </row>
    <row r="15" spans="1:39">
      <c r="B15" s="6" t="s">
        <v>428</v>
      </c>
      <c r="C15" s="164"/>
      <c r="D15" s="165">
        <f>'DTR Projections_Non Agri'!D15+'DTR Projections_Agri'!D15</f>
        <v>1976.5720928881053</v>
      </c>
      <c r="E15" s="165">
        <f>'DTR Projections_Non Agri'!E15+'DTR Projections_Agri'!E15</f>
        <v>114.03300535892916</v>
      </c>
      <c r="F15" s="165">
        <f>'DTR Projections_Non Agri'!F15+'DTR Projections_Agri'!F15</f>
        <v>475.89109878634457</v>
      </c>
      <c r="G15" s="165">
        <f>'DTR Projections_Non Agri'!G15+'DTR Projections_Agri'!G15</f>
        <v>19.686884471243758</v>
      </c>
      <c r="H15" s="165">
        <f>'DTR Projections_Non Agri'!H15+'DTR Projections_Agri'!H15</f>
        <v>3.5957779856152987</v>
      </c>
      <c r="I15" s="165">
        <f>'DTR Projections_Non Agri'!I15+'DTR Projections_Agri'!I15</f>
        <v>1.8877834424480318</v>
      </c>
      <c r="J15" s="165">
        <f>'DTR Projections_Non Agri'!J15+'DTR Projections_Agri'!J15</f>
        <v>2092.9804974945578</v>
      </c>
      <c r="K15" s="165">
        <f>'DTR Projections_Non Agri'!K15+'DTR Projections_Agri'!K15</f>
        <v>120.74887485545524</v>
      </c>
      <c r="L15" s="165">
        <f>'DTR Projections_Non Agri'!L15+'DTR Projections_Agri'!L15</f>
        <v>504.22005862845754</v>
      </c>
      <c r="M15" s="165">
        <f>'DTR Projections_Non Agri'!M15+'DTR Projections_Agri'!M15</f>
        <v>20.874813364535797</v>
      </c>
      <c r="N15" s="165">
        <f>'DTR Projections_Non Agri'!N15+'DTR Projections_Agri'!N15</f>
        <v>3.812751299458593</v>
      </c>
      <c r="O15" s="165">
        <f>'DTR Projections_Non Agri'!O15+'DTR Projections_Agri'!O15</f>
        <v>2.0016944322157615</v>
      </c>
      <c r="P15" s="165">
        <f>'DTR Projections_Non Agri'!P15+'DTR Projections_Agri'!P15</f>
        <v>2197.3970941580865</v>
      </c>
      <c r="Q15" s="165">
        <f>'DTR Projections_Non Agri'!Q15+'DTR Projections_Agri'!Q15</f>
        <v>126.77290927835115</v>
      </c>
      <c r="R15" s="165">
        <f>'DTR Projections_Non Agri'!R15+'DTR Projections_Agri'!R15</f>
        <v>529.62764575759968</v>
      </c>
      <c r="S15" s="165">
        <f>'DTR Projections_Non Agri'!S15+'DTR Projections_Agri'!S15</f>
        <v>21.940078396242065</v>
      </c>
      <c r="T15" s="165">
        <f>'DTR Projections_Non Agri'!T15+'DTR Projections_Agri'!T15</f>
        <v>4.0073202550213818</v>
      </c>
      <c r="U15" s="165">
        <f>'DTR Projections_Non Agri'!U15+'DTR Projections_Agri'!U15</f>
        <v>2.1038431338862256</v>
      </c>
      <c r="V15" s="165">
        <f>'DTR Projections_Non Agri'!V15+'DTR Projections_Agri'!V15</f>
        <v>2307.0229508614625</v>
      </c>
      <c r="W15" s="165">
        <f>'DTR Projections_Non Agri'!W15+'DTR Projections_Agri'!W15</f>
        <v>133.09747793431515</v>
      </c>
      <c r="X15" s="165">
        <f>'DTR Projections_Non Agri'!X15+'DTR Projections_Agri'!X15</f>
        <v>556.34206885049673</v>
      </c>
      <c r="Y15" s="165">
        <f>'DTR Projections_Non Agri'!Y15+'DTR Projections_Agri'!Y15</f>
        <v>23.062195773189281</v>
      </c>
      <c r="Z15" s="165">
        <f>'DTR Projections_Non Agri'!Z15+'DTR Projections_Agri'!Z15</f>
        <v>4.2122732005825165</v>
      </c>
      <c r="AA15" s="165">
        <f>'DTR Projections_Non Agri'!AA15+'DTR Projections_Agri'!AA15</f>
        <v>2.2114434303058212</v>
      </c>
      <c r="AB15" s="165">
        <f>'DTR Projections_Non Agri'!AB15+'DTR Projections_Agri'!AB15</f>
        <v>2422.1179546806611</v>
      </c>
      <c r="AC15" s="165">
        <f>'DTR Projections_Non Agri'!AC15+'DTR Projections_Agri'!AC15</f>
        <v>139.73757430849966</v>
      </c>
      <c r="AD15" s="165">
        <f>'DTR Projections_Non Agri'!AD15+'DTR Projections_Agri'!AD15</f>
        <v>584.43185756828223</v>
      </c>
      <c r="AE15" s="165">
        <f>'DTR Projections_Non Agri'!AE15+'DTR Projections_Agri'!AE15</f>
        <v>24.244316388959856</v>
      </c>
      <c r="AF15" s="165">
        <f>'DTR Projections_Non Agri'!AF15+'DTR Projections_Agri'!AF15</f>
        <v>4.4281856418191525</v>
      </c>
      <c r="AG15" s="165">
        <f>'DTR Projections_Non Agri'!AG15+'DTR Projections_Agri'!AG15</f>
        <v>2.3247974619550544</v>
      </c>
      <c r="AH15" s="165">
        <f>'DTR Projections_Non Agri'!AH15+'DTR Projections_Agri'!AH15</f>
        <v>2542.9549583764674</v>
      </c>
      <c r="AI15" s="165">
        <f>'DTR Projections_Non Agri'!AI15+'DTR Projections_Agri'!AI15</f>
        <v>146.70893990633465</v>
      </c>
      <c r="AJ15" s="165">
        <f>'DTR Projections_Non Agri'!AJ15+'DTR Projections_Agri'!AJ15</f>
        <v>613.96921410215805</v>
      </c>
      <c r="AK15" s="165">
        <f>'DTR Projections_Non Agri'!AK15+'DTR Projections_Agri'!AK15</f>
        <v>25.489772273831939</v>
      </c>
      <c r="AL15" s="165">
        <f>'DTR Projections_Non Agri'!AL15+'DTR Projections_Agri'!AL15</f>
        <v>4.6556661687364267</v>
      </c>
      <c r="AM15" s="165">
        <f>'DTR Projections_Non Agri'!AM15+'DTR Projections_Agri'!AM15</f>
        <v>2.4442247385866245</v>
      </c>
    </row>
    <row r="16" spans="1:39">
      <c r="B16" s="6" t="s">
        <v>429</v>
      </c>
      <c r="C16" s="164"/>
      <c r="D16" s="165">
        <f>'DTR Projections_Non Agri'!D16+'DTR Projections_Agri'!D16</f>
        <v>387.72932576818243</v>
      </c>
      <c r="E16" s="165">
        <f>'DTR Projections_Non Agri'!E16+'DTR Projections_Agri'!E16</f>
        <v>51.664749882372526</v>
      </c>
      <c r="F16" s="165">
        <f>'DTR Projections_Non Agri'!F16+'DTR Projections_Agri'!F16</f>
        <v>521.11166744297384</v>
      </c>
      <c r="G16" s="165">
        <f>'DTR Projections_Non Agri'!G16+'DTR Projections_Agri'!G16</f>
        <v>75.520847313580148</v>
      </c>
      <c r="H16" s="165">
        <f>'DTR Projections_Non Agri'!H16+'DTR Projections_Agri'!H16</f>
        <v>19.309307551767645</v>
      </c>
      <c r="I16" s="165">
        <f>'DTR Projections_Non Agri'!I16+'DTR Projections_Agri'!I16</f>
        <v>6.8655315739618308</v>
      </c>
      <c r="J16" s="165">
        <f>'DTR Projections_Non Agri'!J16+'DTR Projections_Agri'!J16</f>
        <v>410.56428958973891</v>
      </c>
      <c r="K16" s="165">
        <f>'DTR Projections_Non Agri'!K16+'DTR Projections_Agri'!K16</f>
        <v>54.70749804715566</v>
      </c>
      <c r="L16" s="165">
        <f>'DTR Projections_Non Agri'!L16+'DTR Projections_Agri'!L16</f>
        <v>568.83342819387531</v>
      </c>
      <c r="M16" s="165">
        <f>'DTR Projections_Non Agri'!M16+'DTR Projections_Agri'!M16</f>
        <v>82.755025553482056</v>
      </c>
      <c r="N16" s="165">
        <f>'DTR Projections_Non Agri'!N16+'DTR Projections_Agri'!N16</f>
        <v>21.158955397197111</v>
      </c>
      <c r="O16" s="165">
        <f>'DTR Projections_Non Agri'!O16+'DTR Projections_Agri'!O16</f>
        <v>7.5231841412256406</v>
      </c>
      <c r="P16" s="165">
        <f>'DTR Projections_Non Agri'!P16+'DTR Projections_Agri'!P16</f>
        <v>431.0469103699503</v>
      </c>
      <c r="Q16" s="165">
        <f>'DTR Projections_Non Agri'!Q16+'DTR Projections_Agri'!Q16</f>
        <v>57.436797610577905</v>
      </c>
      <c r="R16" s="165">
        <f>'DTR Projections_Non Agri'!R16+'DTR Projections_Agri'!R16</f>
        <v>617.66537996322825</v>
      </c>
      <c r="S16" s="165">
        <f>'DTR Projections_Non Agri'!S16+'DTR Projections_Agri'!S16</f>
        <v>90.229910002777459</v>
      </c>
      <c r="T16" s="165">
        <f>'DTR Projections_Non Agri'!T16+'DTR Projections_Agri'!T16</f>
        <v>23.070147443891958</v>
      </c>
      <c r="U16" s="165">
        <f>'DTR Projections_Non Agri'!U16+'DTR Projections_Agri'!U16</f>
        <v>8.2027190911615868</v>
      </c>
      <c r="V16" s="165">
        <f>'DTR Projections_Non Agri'!V16+'DTR Projections_Agri'!V16</f>
        <v>452.55139262955862</v>
      </c>
      <c r="W16" s="165">
        <f>'DTR Projections_Non Agri'!W16+'DTR Projections_Agri'!W16</f>
        <v>60.302259734422641</v>
      </c>
      <c r="X16" s="165">
        <f>'DTR Projections_Non Agri'!X16+'DTR Projections_Agri'!X16</f>
        <v>670.98710962723135</v>
      </c>
      <c r="Y16" s="165">
        <f>'DTR Projections_Non Agri'!Y16+'DTR Projections_Agri'!Y16</f>
        <v>98.413691864094631</v>
      </c>
      <c r="Z16" s="165">
        <f>'DTR Projections_Non Agri'!Z16+'DTR Projections_Agri'!Z16</f>
        <v>25.162591669796921</v>
      </c>
      <c r="AA16" s="165">
        <f>'DTR Projections_Non Agri'!AA16+'DTR Projections_Agri'!AA16</f>
        <v>8.9466992603722399</v>
      </c>
      <c r="AB16" s="165">
        <f>'DTR Projections_Non Agri'!AB16+'DTR Projections_Agri'!AB16</f>
        <v>475.12871646746464</v>
      </c>
      <c r="AC16" s="165">
        <f>'DTR Projections_Non Agri'!AC16+'DTR Projections_Agri'!AC16</f>
        <v>63.31067749283627</v>
      </c>
      <c r="AD16" s="165">
        <f>'DTR Projections_Non Agri'!AD16+'DTR Projections_Agri'!AD16</f>
        <v>729.2249273305431</v>
      </c>
      <c r="AE16" s="165">
        <f>'DTR Projections_Non Agri'!AE16+'DTR Projections_Agri'!AE16</f>
        <v>107.37483817107463</v>
      </c>
      <c r="AF16" s="165">
        <f>'DTR Projections_Non Agri'!AF16+'DTR Projections_Agri'!AF16</f>
        <v>27.453793850558853</v>
      </c>
      <c r="AG16" s="165">
        <f>'DTR Projections_Non Agri'!AG16+'DTR Projections_Agri'!AG16</f>
        <v>9.7613489246431495</v>
      </c>
      <c r="AH16" s="165">
        <f>'DTR Projections_Non Agri'!AH16+'DTR Projections_Agri'!AH16</f>
        <v>498.83240536371704</v>
      </c>
      <c r="AI16" s="165">
        <f>'DTR Projections_Non Agri'!AI16+'DTR Projections_Agri'!AI16</f>
        <v>66.46918286430423</v>
      </c>
      <c r="AJ16" s="165">
        <f>'DTR Projections_Non Agri'!AJ16+'DTR Projections_Agri'!AJ16</f>
        <v>792.84622298580427</v>
      </c>
      <c r="AK16" s="165">
        <f>'DTR Projections_Non Agri'!AK16+'DTR Projections_Agri'!AK16</f>
        <v>117.18847301744208</v>
      </c>
      <c r="AL16" s="165">
        <f>'DTR Projections_Non Agri'!AL16+'DTR Projections_Agri'!AL16</f>
        <v>29.962961851050526</v>
      </c>
      <c r="AM16" s="165">
        <f>'DTR Projections_Non Agri'!AM16+'DTR Projections_Agri'!AM16</f>
        <v>10.653497547040189</v>
      </c>
    </row>
    <row r="17" spans="2:39">
      <c r="B17" s="6" t="s">
        <v>416</v>
      </c>
      <c r="C17" s="164"/>
      <c r="D17" s="165">
        <f>'DTR Projections_Non Agri'!D17+'DTR Projections_Agri'!D17</f>
        <v>565.81557887042186</v>
      </c>
      <c r="E17" s="165">
        <f>'DTR Projections_Non Agri'!E17+'DTR Projections_Agri'!E17</f>
        <v>47.95671328965183</v>
      </c>
      <c r="F17" s="165">
        <f>'DTR Projections_Non Agri'!F17+'DTR Projections_Agri'!F17</f>
        <v>539.59339305331332</v>
      </c>
      <c r="G17" s="165">
        <f>'DTR Projections_Non Agri'!G17+'DTR Projections_Agri'!G17</f>
        <v>68.901189305178718</v>
      </c>
      <c r="H17" s="165">
        <f>'DTR Projections_Non Agri'!H17+'DTR Projections_Agri'!H17</f>
        <v>17.253675081362708</v>
      </c>
      <c r="I17" s="165">
        <f>'DTR Projections_Non Agri'!I17+'DTR Projections_Agri'!I17</f>
        <v>7.6052383582322474</v>
      </c>
      <c r="J17" s="165">
        <f>'DTR Projections_Non Agri'!J17+'DTR Projections_Agri'!J17</f>
        <v>599.13876959783181</v>
      </c>
      <c r="K17" s="165">
        <f>'DTR Projections_Non Agri'!K17+'DTR Projections_Agri'!K17</f>
        <v>50.781080032612721</v>
      </c>
      <c r="L17" s="165">
        <f>'DTR Projections_Non Agri'!L17+'DTR Projections_Agri'!L17</f>
        <v>581.94475356335272</v>
      </c>
      <c r="M17" s="165">
        <f>'DTR Projections_Non Agri'!M17+'DTR Projections_Agri'!M17</f>
        <v>74.669029385413708</v>
      </c>
      <c r="N17" s="165">
        <f>'DTR Projections_Non Agri'!N17+'DTR Projections_Agri'!N17</f>
        <v>18.698010653349066</v>
      </c>
      <c r="O17" s="165">
        <f>'DTR Projections_Non Agri'!O17+'DTR Projections_Agri'!O17</f>
        <v>8.2418862748314972</v>
      </c>
      <c r="P17" s="165">
        <f>'DTR Projections_Non Agri'!P17+'DTR Projections_Agri'!P17</f>
        <v>629.02917293674398</v>
      </c>
      <c r="Q17" s="165">
        <f>'DTR Projections_Non Agri'!Q17+'DTR Projections_Agri'!Q17</f>
        <v>53.314494729143256</v>
      </c>
      <c r="R17" s="165">
        <f>'DTR Projections_Non Agri'!R17+'DTR Projections_Agri'!R17</f>
        <v>623.77171587331884</v>
      </c>
      <c r="S17" s="165">
        <f>'DTR Projections_Non Agri'!S17+'DTR Projections_Agri'!S17</f>
        <v>80.463512147089233</v>
      </c>
      <c r="T17" s="165">
        <f>'DTR Projections_Non Agri'!T17+'DTR Projections_Agri'!T17</f>
        <v>20.149017868793351</v>
      </c>
      <c r="U17" s="165">
        <f>'DTR Projections_Non Agri'!U17+'DTR Projections_Agri'!U17</f>
        <v>8.8814749816391743</v>
      </c>
      <c r="V17" s="165">
        <f>'DTR Projections_Non Agri'!V17+'DTR Projections_Agri'!V17</f>
        <v>660.41078446154597</v>
      </c>
      <c r="W17" s="165">
        <f>'DTR Projections_Non Agri'!W17+'DTR Projections_Agri'!W17</f>
        <v>55.974299447611109</v>
      </c>
      <c r="X17" s="165">
        <f>'DTR Projections_Non Agri'!X17+'DTR Projections_Agri'!X17</f>
        <v>668.73017824703629</v>
      </c>
      <c r="Y17" s="165">
        <f>'DTR Projections_Non Agri'!Y17+'DTR Projections_Agri'!Y17</f>
        <v>86.716057925483412</v>
      </c>
      <c r="Z17" s="165">
        <f>'DTR Projections_Non Agri'!Z17+'DTR Projections_Agri'!Z17</f>
        <v>21.714729496990905</v>
      </c>
      <c r="AA17" s="165">
        <f>'DTR Projections_Non Agri'!AA17+'DTR Projections_Agri'!AA17</f>
        <v>9.571624186173624</v>
      </c>
      <c r="AB17" s="165">
        <f>'DTR Projections_Non Agri'!AB17+'DTR Projections_Agri'!AB17</f>
        <v>693.35799971636447</v>
      </c>
      <c r="AC17" s="165">
        <f>'DTR Projections_Non Agri'!AC17+'DTR Projections_Agri'!AC17</f>
        <v>58.766799715670381</v>
      </c>
      <c r="AD17" s="165">
        <f>'DTR Projections_Non Agri'!AD17+'DTR Projections_Agri'!AD17</f>
        <v>717.06094058295537</v>
      </c>
      <c r="AE17" s="165">
        <f>'DTR Projections_Non Agri'!AE17+'DTR Projections_Agri'!AE17</f>
        <v>93.463197529557448</v>
      </c>
      <c r="AF17" s="165">
        <f>'DTR Projections_Non Agri'!AF17+'DTR Projections_Agri'!AF17</f>
        <v>23.404293285819985</v>
      </c>
      <c r="AG17" s="165">
        <f>'DTR Projections_Non Agri'!AG17+'DTR Projections_Agri'!AG17</f>
        <v>10.316366119407494</v>
      </c>
      <c r="AH17" s="165">
        <f>'DTR Projections_Non Agri'!AH17+'DTR Projections_Agri'!AH17</f>
        <v>727.94892581571412</v>
      </c>
      <c r="AI17" s="165">
        <f>'DTR Projections_Non Agri'!AI17+'DTR Projections_Agri'!AI17</f>
        <v>61.698615641774381</v>
      </c>
      <c r="AJ17" s="165">
        <f>'DTR Projections_Non Agri'!AJ17+'DTR Projections_Agri'!AJ17</f>
        <v>769.02364767262497</v>
      </c>
      <c r="AK17" s="165">
        <f>'DTR Projections_Non Agri'!AK17+'DTR Projections_Agri'!AK17</f>
        <v>100.74438918088369</v>
      </c>
      <c r="AL17" s="165">
        <f>'DTR Projections_Non Agri'!AL17+'DTR Projections_Agri'!AL17</f>
        <v>25.227590042000525</v>
      </c>
      <c r="AM17" s="165">
        <f>'DTR Projections_Non Agri'!AM17+'DTR Projections_Agri'!AM17</f>
        <v>11.120056136934442</v>
      </c>
    </row>
    <row r="18" spans="2:39">
      <c r="B18" s="6" t="s">
        <v>417</v>
      </c>
      <c r="C18" s="164"/>
      <c r="D18" s="165">
        <f>'DTR Projections_Non Agri'!D18+'DTR Projections_Agri'!D18</f>
        <v>97.819121121496295</v>
      </c>
      <c r="E18" s="165">
        <f>'DTR Projections_Non Agri'!E18+'DTR Projections_Agri'!E18</f>
        <v>21.022752597317954</v>
      </c>
      <c r="F18" s="165">
        <f>'DTR Projections_Non Agri'!F18+'DTR Projections_Agri'!F18</f>
        <v>340.78079867034876</v>
      </c>
      <c r="G18" s="165">
        <f>'DTR Projections_Non Agri'!G18+'DTR Projections_Agri'!G18</f>
        <v>67.443585540862642</v>
      </c>
      <c r="H18" s="165">
        <f>'DTR Projections_Non Agri'!H18+'DTR Projections_Agri'!H18</f>
        <v>22.039878415778432</v>
      </c>
      <c r="I18" s="165">
        <f>'DTR Projections_Non Agri'!I18+'DTR Projections_Agri'!I18</f>
        <v>7.4764251869778438</v>
      </c>
      <c r="J18" s="165">
        <f>'DTR Projections_Non Agri'!J18+'DTR Projections_Agri'!J18</f>
        <v>103.58008874353763</v>
      </c>
      <c r="K18" s="165">
        <f>'DTR Projections_Non Agri'!K18+'DTR Projections_Agri'!K18</f>
        <v>22.260868373158015</v>
      </c>
      <c r="L18" s="165">
        <f>'DTR Projections_Non Agri'!L18+'DTR Projections_Agri'!L18</f>
        <v>363.48638531287963</v>
      </c>
      <c r="M18" s="165">
        <f>'DTR Projections_Non Agri'!M18+'DTR Projections_Agri'!M18</f>
        <v>71.993300750038387</v>
      </c>
      <c r="N18" s="165">
        <f>'DTR Projections_Non Agri'!N18+'DTR Projections_Agri'!N18</f>
        <v>23.526679113465196</v>
      </c>
      <c r="O18" s="165">
        <f>'DTR Projections_Non Agri'!O18+'DTR Projections_Agri'!O18</f>
        <v>7.9807816073945546</v>
      </c>
      <c r="P18" s="165">
        <f>'DTR Projections_Non Agri'!P18+'DTR Projections_Agri'!P18</f>
        <v>108.74759047690584</v>
      </c>
      <c r="Q18" s="165">
        <f>'DTR Projections_Non Agri'!Q18+'DTR Projections_Agri'!Q18</f>
        <v>23.371439693379561</v>
      </c>
      <c r="R18" s="165">
        <f>'DTR Projections_Non Agri'!R18+'DTR Projections_Agri'!R18</f>
        <v>384.85146217873017</v>
      </c>
      <c r="S18" s="165">
        <f>'DTR Projections_Non Agri'!S18+'DTR Projections_Agri'!S18</f>
        <v>76.293184637524803</v>
      </c>
      <c r="T18" s="165">
        <f>'DTR Projections_Non Agri'!T18+'DTR Projections_Agri'!T18</f>
        <v>24.93183747392554</v>
      </c>
      <c r="U18" s="165">
        <f>'DTR Projections_Non Agri'!U18+'DTR Projections_Agri'!U18</f>
        <v>8.4574431006955884</v>
      </c>
      <c r="V18" s="165">
        <f>'DTR Projections_Non Agri'!V18+'DTR Projections_Agri'!V18</f>
        <v>114.17289471624939</v>
      </c>
      <c r="W18" s="165">
        <f>'DTR Projections_Non Agri'!W18+'DTR Projections_Agri'!W18</f>
        <v>24.537416523689021</v>
      </c>
      <c r="X18" s="165">
        <f>'DTR Projections_Non Agri'!X18+'DTR Projections_Agri'!X18</f>
        <v>407.49213053314713</v>
      </c>
      <c r="Y18" s="165">
        <f>'DTR Projections_Non Agri'!Y18+'DTR Projections_Agri'!Y18</f>
        <v>80.853550464878282</v>
      </c>
      <c r="Z18" s="165">
        <f>'DTR Projections_Non Agri'!Z18+'DTR Projections_Agri'!Z18</f>
        <v>26.422118685404797</v>
      </c>
      <c r="AA18" s="165">
        <f>'DTR Projections_Non Agri'!AA18+'DTR Projections_Agri'!AA18</f>
        <v>8.9629801901019803</v>
      </c>
      <c r="AB18" s="165">
        <f>'DTR Projections_Non Agri'!AB18+'DTR Projections_Agri'!AB18</f>
        <v>119.86886308470834</v>
      </c>
      <c r="AC18" s="165">
        <f>'DTR Projections_Non Agri'!AC18+'DTR Projections_Agri'!AC18</f>
        <v>25.761563014062126</v>
      </c>
      <c r="AD18" s="165">
        <f>'DTR Projections_Non Agri'!AD18+'DTR Projections_Agri'!AD18</f>
        <v>431.48562240050433</v>
      </c>
      <c r="AE18" s="165">
        <f>'DTR Projections_Non Agri'!AE18+'DTR Projections_Agri'!AE18</f>
        <v>85.690373017165797</v>
      </c>
      <c r="AF18" s="165">
        <f>'DTR Projections_Non Agri'!AF18+'DTR Projections_Agri'!AF18</f>
        <v>28.002743145332474</v>
      </c>
      <c r="AG18" s="165">
        <f>'DTR Projections_Non Agri'!AG18+'DTR Projections_Agri'!AG18</f>
        <v>9.499163752480273</v>
      </c>
      <c r="AH18" s="165">
        <f>'DTR Projections_Non Agri'!AH18+'DTR Projections_Agri'!AH18</f>
        <v>125.84899886776954</v>
      </c>
      <c r="AI18" s="165">
        <f>'DTR Projections_Non Agri'!AI18+'DTR Projections_Agri'!AI18</f>
        <v>27.046781217050423</v>
      </c>
      <c r="AJ18" s="165">
        <f>'DTR Projections_Non Agri'!AJ18+'DTR Projections_Agri'!AJ18</f>
        <v>456.91392472702569</v>
      </c>
      <c r="AK18" s="165">
        <f>'DTR Projections_Non Agri'!AK18+'DTR Projections_Agri'!AK18</f>
        <v>90.8206217263686</v>
      </c>
      <c r="AL18" s="165">
        <f>'DTR Projections_Non Agri'!AL18+'DTR Projections_Agri'!AL18</f>
        <v>29.679256291642396</v>
      </c>
      <c r="AM18" s="165">
        <f>'DTR Projections_Non Agri'!AM18+'DTR Projections_Agri'!AM18</f>
        <v>10.067874925786818</v>
      </c>
    </row>
    <row r="19" spans="2:39">
      <c r="B19" s="6" t="s">
        <v>430</v>
      </c>
      <c r="C19" s="164"/>
      <c r="D19" s="165">
        <f>'DTR Projections_Non Agri'!D19+'DTR Projections_Agri'!D19</f>
        <v>0</v>
      </c>
      <c r="E19" s="165">
        <f>'DTR Projections_Non Agri'!E19+'DTR Projections_Agri'!E19</f>
        <v>0</v>
      </c>
      <c r="F19" s="165">
        <f>'DTR Projections_Non Agri'!F19+'DTR Projections_Agri'!F19</f>
        <v>81.56683414210795</v>
      </c>
      <c r="G19" s="165">
        <f>'DTR Projections_Non Agri'!G19+'DTR Projections_Agri'!G19</f>
        <v>27.115921585887275</v>
      </c>
      <c r="H19" s="165">
        <f>'DTR Projections_Non Agri'!H19+'DTR Projections_Agri'!H19</f>
        <v>12.316567614415584</v>
      </c>
      <c r="I19" s="165">
        <f>'DTR Projections_Non Agri'!I19+'DTR Projections_Agri'!I19</f>
        <v>3.2130176385431959</v>
      </c>
      <c r="J19" s="165">
        <f>'DTR Projections_Non Agri'!J19+'DTR Projections_Agri'!J19</f>
        <v>0</v>
      </c>
      <c r="K19" s="165">
        <f>'DTR Projections_Non Agri'!K19+'DTR Projections_Agri'!K19</f>
        <v>0</v>
      </c>
      <c r="L19" s="165">
        <f>'DTR Projections_Non Agri'!L19+'DTR Projections_Agri'!L19</f>
        <v>85.093669324818833</v>
      </c>
      <c r="M19" s="165">
        <f>'DTR Projections_Non Agri'!M19+'DTR Projections_Agri'!M19</f>
        <v>28.288375896105094</v>
      </c>
      <c r="N19" s="165">
        <f>'DTR Projections_Non Agri'!N19+'DTR Projections_Agri'!N19</f>
        <v>12.849118674532477</v>
      </c>
      <c r="O19" s="165">
        <f>'DTR Projections_Non Agri'!O19+'DTR Projections_Agri'!O19</f>
        <v>3.3519440020519506</v>
      </c>
      <c r="P19" s="165">
        <f>'DTR Projections_Non Agri'!P19+'DTR Projections_Agri'!P19</f>
        <v>0</v>
      </c>
      <c r="Q19" s="165">
        <f>'DTR Projections_Non Agri'!Q19+'DTR Projections_Agri'!Q19</f>
        <v>0</v>
      </c>
      <c r="R19" s="165">
        <f>'DTR Projections_Non Agri'!R19+'DTR Projections_Agri'!R19</f>
        <v>87.082972515298422</v>
      </c>
      <c r="S19" s="165">
        <f>'DTR Projections_Non Agri'!S19+'DTR Projections_Agri'!S19</f>
        <v>28.949696025676651</v>
      </c>
      <c r="T19" s="165">
        <f>'DTR Projections_Non Agri'!T19+'DTR Projections_Agri'!T19</f>
        <v>13.149502862650253</v>
      </c>
      <c r="U19" s="165">
        <f>'DTR Projections_Non Agri'!U19+'DTR Projections_Agri'!U19</f>
        <v>3.4303050946044147</v>
      </c>
      <c r="V19" s="165">
        <f>'DTR Projections_Non Agri'!V19+'DTR Projections_Agri'!V19</f>
        <v>0</v>
      </c>
      <c r="W19" s="165">
        <f>'DTR Projections_Non Agri'!W19+'DTR Projections_Agri'!W19</f>
        <v>0</v>
      </c>
      <c r="X19" s="165">
        <f>'DTR Projections_Non Agri'!X19+'DTR Projections_Agri'!X19</f>
        <v>89.127143993995176</v>
      </c>
      <c r="Y19" s="165">
        <f>'DTR Projections_Non Agri'!Y19+'DTR Projections_Agri'!Y19</f>
        <v>29.629256463536443</v>
      </c>
      <c r="Z19" s="165">
        <f>'DTR Projections_Non Agri'!Z19+'DTR Projections_Agri'!Z19</f>
        <v>13.458172145915119</v>
      </c>
      <c r="AA19" s="165">
        <f>'DTR Projections_Non Agri'!AA19+'DTR Projections_Agri'!AA19</f>
        <v>3.510827516325683</v>
      </c>
      <c r="AB19" s="165">
        <f>'DTR Projections_Non Agri'!AB19+'DTR Projections_Agri'!AB19</f>
        <v>0</v>
      </c>
      <c r="AC19" s="165">
        <f>'DTR Projections_Non Agri'!AC19+'DTR Projections_Agri'!AC19</f>
        <v>0</v>
      </c>
      <c r="AD19" s="165">
        <f>'DTR Projections_Non Agri'!AD19+'DTR Projections_Agri'!AD19</f>
        <v>91.228430467913768</v>
      </c>
      <c r="AE19" s="165">
        <f>'DTR Projections_Non Agri'!AE19+'DTR Projections_Agri'!AE19</f>
        <v>30.32780410064337</v>
      </c>
      <c r="AF19" s="165">
        <f>'DTR Projections_Non Agri'!AF19+'DTR Projections_Agri'!AF19</f>
        <v>13.775465776414315</v>
      </c>
      <c r="AG19" s="165">
        <f>'DTR Projections_Non Agri'!AG19+'DTR Projections_Agri'!AG19</f>
        <v>3.593599767760256</v>
      </c>
      <c r="AH19" s="165">
        <f>'DTR Projections_Non Agri'!AH19+'DTR Projections_Agri'!AH19</f>
        <v>0</v>
      </c>
      <c r="AI19" s="165">
        <f>'DTR Projections_Non Agri'!AI19+'DTR Projections_Agri'!AI19</f>
        <v>0</v>
      </c>
      <c r="AJ19" s="165">
        <f>'DTR Projections_Non Agri'!AJ19+'DTR Projections_Agri'!AJ19</f>
        <v>93.389227952722024</v>
      </c>
      <c r="AK19" s="165">
        <f>'DTR Projections_Non Agri'!AK19+'DTR Projections_Agri'!AK19</f>
        <v>31.046135463841342</v>
      </c>
      <c r="AL19" s="165">
        <f>'DTR Projections_Non Agri'!AL19+'DTR Projections_Agri'!AL19</f>
        <v>14.10174555179867</v>
      </c>
      <c r="AM19" s="165">
        <f>'DTR Projections_Non Agri'!AM19+'DTR Projections_Agri'!AM19</f>
        <v>3.6787162309040009</v>
      </c>
    </row>
    <row r="20" spans="2:39">
      <c r="B20" s="6" t="s">
        <v>419</v>
      </c>
      <c r="C20" s="164"/>
      <c r="D20" s="165">
        <f>'DTR Projections_Non Agri'!D20+'DTR Projections_Agri'!D20</f>
        <v>755.52536675011913</v>
      </c>
      <c r="E20" s="165">
        <f>'DTR Projections_Non Agri'!E20+'DTR Projections_Agri'!E20</f>
        <v>91.23977398716147</v>
      </c>
      <c r="F20" s="165">
        <f>'DTR Projections_Non Agri'!F20+'DTR Projections_Agri'!F20</f>
        <v>356.80453489188034</v>
      </c>
      <c r="G20" s="165">
        <f>'DTR Projections_Non Agri'!G20+'DTR Projections_Agri'!G20</f>
        <v>9.5465111218252368</v>
      </c>
      <c r="H20" s="165">
        <f>'DTR Projections_Non Agri'!H20+'DTR Projections_Agri'!H20</f>
        <v>4.1406554263338382</v>
      </c>
      <c r="I20" s="165">
        <f>'DTR Projections_Non Agri'!I20+'DTR Projections_Agri'!I20</f>
        <v>0.23003641257410212</v>
      </c>
      <c r="J20" s="165">
        <f>'DTR Projections_Non Agri'!J20+'DTR Projections_Agri'!J20</f>
        <v>800.02134182713723</v>
      </c>
      <c r="K20" s="165">
        <f>'DTR Projections_Non Agri'!K20+'DTR Projections_Agri'!K20</f>
        <v>96.613256980629558</v>
      </c>
      <c r="L20" s="165">
        <f>'DTR Projections_Non Agri'!L20+'DTR Projections_Agri'!L20</f>
        <v>379.91241581023934</v>
      </c>
      <c r="M20" s="165">
        <f>'DTR Projections_Non Agri'!M20+'DTR Projections_Agri'!M20</f>
        <v>10.231671287903509</v>
      </c>
      <c r="N20" s="165">
        <f>'DTR Projections_Non Agri'!N20+'DTR Projections_Agri'!N20</f>
        <v>4.4378333296930892</v>
      </c>
      <c r="O20" s="165">
        <f>'DTR Projections_Non Agri'!O20+'DTR Projections_Agri'!O20</f>
        <v>0.24654629609406051</v>
      </c>
      <c r="P20" s="165">
        <f>'DTR Projections_Non Agri'!P20+'DTR Projections_Agri'!P20</f>
        <v>839.93356550614112</v>
      </c>
      <c r="Q20" s="165">
        <f>'DTR Projections_Non Agri'!Q20+'DTR Projections_Agri'!Q20</f>
        <v>101.43319080159648</v>
      </c>
      <c r="R20" s="165">
        <f>'DTR Projections_Non Agri'!R20+'DTR Projections_Agri'!R20</f>
        <v>401.35125351206489</v>
      </c>
      <c r="S20" s="165">
        <f>'DTR Projections_Non Agri'!S20+'DTR Projections_Agri'!S20</f>
        <v>10.888008820107746</v>
      </c>
      <c r="T20" s="165">
        <f>'DTR Projections_Non Agri'!T20+'DTR Projections_Agri'!T20</f>
        <v>4.7225098496852871</v>
      </c>
      <c r="U20" s="165">
        <f>'DTR Projections_Non Agri'!U20+'DTR Projections_Agri'!U20</f>
        <v>0.26236165831584934</v>
      </c>
      <c r="V20" s="165">
        <f>'DTR Projections_Non Agri'!V20+'DTR Projections_Agri'!V20</f>
        <v>881.83697792864814</v>
      </c>
      <c r="W20" s="165">
        <f>'DTR Projections_Non Agri'!W20+'DTR Projections_Agri'!W20</f>
        <v>106.49358724489004</v>
      </c>
      <c r="X20" s="165">
        <f>'DTR Projections_Non Agri'!X20+'DTR Projections_Agri'!X20</f>
        <v>424.1026072579462</v>
      </c>
      <c r="Y20" s="165">
        <f>'DTR Projections_Non Agri'!Y20+'DTR Projections_Agri'!Y20</f>
        <v>11.591351340431808</v>
      </c>
      <c r="Z20" s="165">
        <f>'DTR Projections_Non Agri'!Z20+'DTR Projections_Agri'!Z20</f>
        <v>5.0275740753680136</v>
      </c>
      <c r="AA20" s="165">
        <f>'DTR Projections_Non Agri'!AA20+'DTR Projections_Agri'!AA20</f>
        <v>0.2793096708537785</v>
      </c>
      <c r="AB20" s="165">
        <f>'DTR Projections_Non Agri'!AB20+'DTR Projections_Agri'!AB20</f>
        <v>925.83091838975236</v>
      </c>
      <c r="AC20" s="165">
        <f>'DTR Projections_Non Agri'!AC20+'DTR Projections_Agri'!AC20</f>
        <v>111.80644285653142</v>
      </c>
      <c r="AD20" s="165">
        <f>'DTR Projections_Non Agri'!AD20+'DTR Projections_Agri'!AD20</f>
        <v>448.25501379409337</v>
      </c>
      <c r="AE20" s="165">
        <f>'DTR Projections_Non Agri'!AE20+'DTR Projections_Agri'!AE20</f>
        <v>12.345397262478034</v>
      </c>
      <c r="AF20" s="165">
        <f>'DTR Projections_Non Agri'!AF20+'DTR Projections_Agri'!AF20</f>
        <v>5.35463013794228</v>
      </c>
      <c r="AG20" s="165">
        <f>'DTR Projections_Non Agri'!AG20+'DTR Projections_Agri'!AG20</f>
        <v>0.2974794521079045</v>
      </c>
      <c r="AH20" s="165">
        <f>'DTR Projections_Non Agri'!AH20+'DTR Projections_Agri'!AH20</f>
        <v>972.01968219086791</v>
      </c>
      <c r="AI20" s="165">
        <f>'DTR Projections_Non Agri'!AI20+'DTR Projections_Agri'!AI20</f>
        <v>117.38435268646566</v>
      </c>
      <c r="AJ20" s="165">
        <f>'DTR Projections_Non Agri'!AJ20+'DTR Projections_Agri'!AJ20</f>
        <v>473.90361093411605</v>
      </c>
      <c r="AK20" s="165">
        <f>'DTR Projections_Non Agri'!AK20+'DTR Projections_Agri'!AK20</f>
        <v>13.154157710380574</v>
      </c>
      <c r="AL20" s="165">
        <f>'DTR Projections_Non Agri'!AL20+'DTR Projections_Agri'!AL20</f>
        <v>5.7054178020927795</v>
      </c>
      <c r="AM20" s="165">
        <f>'DTR Projections_Non Agri'!AM20+'DTR Projections_Agri'!AM20</f>
        <v>0.31696765567182111</v>
      </c>
    </row>
    <row r="21" spans="2:39">
      <c r="B21" s="6" t="s">
        <v>420</v>
      </c>
      <c r="C21" s="164"/>
      <c r="D21" s="165">
        <f>'DTR Projections_Non Agri'!D21+'DTR Projections_Agri'!D21</f>
        <v>1400.7375491447517</v>
      </c>
      <c r="E21" s="165">
        <f>'DTR Projections_Non Agri'!E21+'DTR Projections_Agri'!E21</f>
        <v>53.758949311883789</v>
      </c>
      <c r="F21" s="165">
        <f>'DTR Projections_Non Agri'!F21+'DTR Projections_Agri'!F21</f>
        <v>227.54290090382455</v>
      </c>
      <c r="G21" s="165">
        <f>'DTR Projections_Non Agri'!G21+'DTR Projections_Agri'!G21</f>
        <v>11.403857220642479</v>
      </c>
      <c r="H21" s="165">
        <f>'DTR Projections_Non Agri'!H21+'DTR Projections_Agri'!H21</f>
        <v>1.0965247327540846</v>
      </c>
      <c r="I21" s="165">
        <f>'DTR Projections_Non Agri'!I21+'DTR Projections_Agri'!I21</f>
        <v>0.51171154195190605</v>
      </c>
      <c r="J21" s="165">
        <f>'DTR Projections_Non Agri'!J21+'DTR Projections_Agri'!J21</f>
        <v>1483.2327052561586</v>
      </c>
      <c r="K21" s="165">
        <f>'DTR Projections_Non Agri'!K21+'DTR Projections_Agri'!K21</f>
        <v>56.925033435620492</v>
      </c>
      <c r="L21" s="165">
        <f>'DTR Projections_Non Agri'!L21+'DTR Projections_Agri'!L21</f>
        <v>241.0730434568066</v>
      </c>
      <c r="M21" s="165">
        <f>'DTR Projections_Non Agri'!M21+'DTR Projections_Agri'!M21</f>
        <v>12.090222394549137</v>
      </c>
      <c r="N21" s="165">
        <f>'DTR Projections_Non Agri'!N21+'DTR Projections_Agri'!N21</f>
        <v>1.1625213840912632</v>
      </c>
      <c r="O21" s="165">
        <f>'DTR Projections_Non Agri'!O21+'DTR Projections_Agri'!O21</f>
        <v>0.54250997924258948</v>
      </c>
      <c r="P21" s="165">
        <f>'DTR Projections_Non Agri'!P21+'DTR Projections_Agri'!P21</f>
        <v>1557.2296255945521</v>
      </c>
      <c r="Q21" s="165">
        <f>'DTR Projections_Non Agri'!Q21+'DTR Projections_Agri'!Q21</f>
        <v>59.76496350827118</v>
      </c>
      <c r="R21" s="165">
        <f>'DTR Projections_Non Agri'!R21+'DTR Projections_Agri'!R21</f>
        <v>253.13726751948377</v>
      </c>
      <c r="S21" s="165">
        <f>'DTR Projections_Non Agri'!S21+'DTR Projections_Agri'!S21</f>
        <v>12.697652448459253</v>
      </c>
      <c r="T21" s="165">
        <f>'DTR Projections_Non Agri'!T21+'DTR Projections_Agri'!T21</f>
        <v>1.2209281200441588</v>
      </c>
      <c r="U21" s="165">
        <f>'DTR Projections_Non Agri'!U21+'DTR Projections_Agri'!U21</f>
        <v>0.56976645602060749</v>
      </c>
      <c r="V21" s="165">
        <f>'DTR Projections_Non Agri'!V21+'DTR Projections_Agri'!V21</f>
        <v>1634.9181927832117</v>
      </c>
      <c r="W21" s="165">
        <f>'DTR Projections_Non Agri'!W21+'DTR Projections_Agri'!W21</f>
        <v>62.746575408486194</v>
      </c>
      <c r="X21" s="165">
        <f>'DTR Projections_Non Agri'!X21+'DTR Projections_Agri'!X21</f>
        <v>265.84136227851047</v>
      </c>
      <c r="Y21" s="165">
        <f>'DTR Projections_Non Agri'!Y21+'DTR Projections_Agri'!Y21</f>
        <v>13.339722775712044</v>
      </c>
      <c r="Z21" s="165">
        <f>'DTR Projections_Non Agri'!Z21+'DTR Projections_Agri'!Z21</f>
        <v>1.2826656515107735</v>
      </c>
      <c r="AA21" s="165">
        <f>'DTR Projections_Non Agri'!AA21+'DTR Projections_Agri'!AA21</f>
        <v>0.59857730403836107</v>
      </c>
      <c r="AB21" s="165">
        <f>'DTR Projections_Non Agri'!AB21+'DTR Projections_Agri'!AB21</f>
        <v>1716.4825810231362</v>
      </c>
      <c r="AC21" s="165">
        <f>'DTR Projections_Non Agri'!AC21+'DTR Projections_Agri'!AC21</f>
        <v>65.876937563568106</v>
      </c>
      <c r="AD21" s="165">
        <f>'DTR Projections_Non Agri'!AD21+'DTR Projections_Agri'!AD21</f>
        <v>279.22137475197258</v>
      </c>
      <c r="AE21" s="165">
        <f>'DTR Projections_Non Agri'!AE21+'DTR Projections_Agri'!AE21</f>
        <v>14.018632210746736</v>
      </c>
      <c r="AF21" s="165">
        <f>'DTR Projections_Non Agri'!AF21+'DTR Projections_Agri'!AF21</f>
        <v>1.3479454048794937</v>
      </c>
      <c r="AG21" s="165">
        <f>'DTR Projections_Non Agri'!AG21+'DTR Projections_Agri'!AG21</f>
        <v>0.62904118894376382</v>
      </c>
      <c r="AH21" s="165">
        <f>'DTR Projections_Non Agri'!AH21+'DTR Projections_Agri'!AH21</f>
        <v>1802.1161529084552</v>
      </c>
      <c r="AI21" s="165">
        <f>'DTR Projections_Non Agri'!AI21+'DTR Projections_Agri'!AI21</f>
        <v>69.163471042440875</v>
      </c>
      <c r="AJ21" s="165">
        <f>'DTR Projections_Non Agri'!AJ21+'DTR Projections_Agri'!AJ21</f>
        <v>293.3155111478668</v>
      </c>
      <c r="AK21" s="165">
        <f>'DTR Projections_Non Agri'!AK21+'DTR Projections_Agri'!AK21</f>
        <v>14.736730462887653</v>
      </c>
      <c r="AL21" s="165">
        <f>'DTR Projections_Non Agri'!AL21+'DTR Projections_Agri'!AL21</f>
        <v>1.4169933137391972</v>
      </c>
      <c r="AM21" s="165">
        <f>'DTR Projections_Non Agri'!AM21+'DTR Projections_Agri'!AM21</f>
        <v>0.66126354641162555</v>
      </c>
    </row>
    <row r="22" spans="2:39">
      <c r="B22" s="6" t="s">
        <v>421</v>
      </c>
      <c r="C22" s="164"/>
      <c r="D22" s="165">
        <f>'DTR Projections_Non Agri'!D22+'DTR Projections_Agri'!D22</f>
        <v>618.94737258273074</v>
      </c>
      <c r="E22" s="165">
        <f>'DTR Projections_Non Agri'!E22+'DTR Projections_Agri'!E22</f>
        <v>46.796437754431793</v>
      </c>
      <c r="F22" s="165">
        <f>'DTR Projections_Non Agri'!F22+'DTR Projections_Agri'!F22</f>
        <v>143.32681416779081</v>
      </c>
      <c r="G22" s="165">
        <f>'DTR Projections_Non Agri'!G22+'DTR Projections_Agri'!G22</f>
        <v>13.402572407503035</v>
      </c>
      <c r="H22" s="165">
        <f>'DTR Projections_Non Agri'!H22+'DTR Projections_Agri'!H22</f>
        <v>2.9941917080591889</v>
      </c>
      <c r="I22" s="165">
        <f>'DTR Projections_Non Agri'!I22+'DTR Projections_Agri'!I22</f>
        <v>0</v>
      </c>
      <c r="J22" s="165">
        <f>'DTR Projections_Non Agri'!J22+'DTR Projections_Agri'!J22</f>
        <v>655.39971167876536</v>
      </c>
      <c r="K22" s="165">
        <f>'DTR Projections_Non Agri'!K22+'DTR Projections_Agri'!K22</f>
        <v>49.552471131539328</v>
      </c>
      <c r="L22" s="165">
        <f>'DTR Projections_Non Agri'!L22+'DTR Projections_Agri'!L22</f>
        <v>152.96760233873155</v>
      </c>
      <c r="M22" s="165">
        <f>'DTR Projections_Non Agri'!M22+'DTR Projections_Agri'!M22</f>
        <v>14.342065152485926</v>
      </c>
      <c r="N22" s="165">
        <f>'DTR Projections_Non Agri'!N22+'DTR Projections_Agri'!N22</f>
        <v>3.2040783851298338</v>
      </c>
      <c r="O22" s="165">
        <f>'DTR Projections_Non Agri'!O22+'DTR Projections_Agri'!O22</f>
        <v>0</v>
      </c>
      <c r="P22" s="165">
        <f>'DTR Projections_Non Agri'!P22+'DTR Projections_Agri'!P22</f>
        <v>688.09691427080088</v>
      </c>
      <c r="Q22" s="165">
        <f>'DTR Projections_Non Agri'!Q22+'DTR Projections_Agri'!Q22</f>
        <v>52.024591821635191</v>
      </c>
      <c r="R22" s="165">
        <f>'DTR Projections_Non Agri'!R22+'DTR Projections_Agri'!R22</f>
        <v>161.86041923795818</v>
      </c>
      <c r="S22" s="165">
        <f>'DTR Projections_Non Agri'!S22+'DTR Projections_Agri'!S22</f>
        <v>15.215463666713456</v>
      </c>
      <c r="T22" s="165">
        <f>'DTR Projections_Non Agri'!T22+'DTR Projections_Agri'!T22</f>
        <v>3.3991993297976859</v>
      </c>
      <c r="U22" s="165">
        <f>'DTR Projections_Non Agri'!U22+'DTR Projections_Agri'!U22</f>
        <v>0</v>
      </c>
      <c r="V22" s="165">
        <f>'DTR Projections_Non Agri'!V22+'DTR Projections_Agri'!V22</f>
        <v>722.42535400635654</v>
      </c>
      <c r="W22" s="165">
        <f>'DTR Projections_Non Agri'!W22+'DTR Projections_Agri'!W22</f>
        <v>54.620044624978277</v>
      </c>
      <c r="X22" s="165">
        <f>'DTR Projections_Non Agri'!X22+'DTR Projections_Agri'!X22</f>
        <v>171.3488944001939</v>
      </c>
      <c r="Y22" s="165">
        <f>'DTR Projections_Non Agri'!Y22+'DTR Projections_Agri'!Y22</f>
        <v>16.15146097792114</v>
      </c>
      <c r="Z22" s="165">
        <f>'DTR Projections_Non Agri'!Z22+'DTR Projections_Agri'!Z22</f>
        <v>3.6083051120887641</v>
      </c>
      <c r="AA22" s="165">
        <f>'DTR Projections_Non Agri'!AA22+'DTR Projections_Agri'!AA22</f>
        <v>0</v>
      </c>
      <c r="AB22" s="165">
        <f>'DTR Projections_Non Agri'!AB22+'DTR Projections_Agri'!AB22</f>
        <v>758.46641239607936</v>
      </c>
      <c r="AC22" s="165">
        <f>'DTR Projections_Non Agri'!AC22+'DTR Projections_Agri'!AC22</f>
        <v>57.34498251186313</v>
      </c>
      <c r="AD22" s="165">
        <f>'DTR Projections_Non Agri'!AD22+'DTR Projections_Agri'!AD22</f>
        <v>181.47789398748577</v>
      </c>
      <c r="AE22" s="165">
        <f>'DTR Projections_Non Agri'!AE22+'DTR Projections_Agri'!AE22</f>
        <v>17.155076264610749</v>
      </c>
      <c r="AF22" s="165">
        <f>'DTR Projections_Non Agri'!AF22+'DTR Projections_Agri'!AF22</f>
        <v>3.8325170378385707</v>
      </c>
      <c r="AG22" s="165">
        <f>'DTR Projections_Non Agri'!AG22+'DTR Projections_Agri'!AG22</f>
        <v>0</v>
      </c>
      <c r="AH22" s="165">
        <f>'DTR Projections_Non Agri'!AH22+'DTR Projections_Agri'!AH22</f>
        <v>796.30553104873024</v>
      </c>
      <c r="AI22" s="165">
        <f>'DTR Projections_Non Agri'!AI22+'DTR Projections_Agri'!AI22</f>
        <v>60.205865422347813</v>
      </c>
      <c r="AJ22" s="165">
        <f>'DTR Projections_Non Agri'!AJ22+'DTR Projections_Agri'!AJ22</f>
        <v>192.29597875984481</v>
      </c>
      <c r="AK22" s="165">
        <f>'DTR Projections_Non Agri'!AK22+'DTR Projections_Agri'!AK22</f>
        <v>18.231761382809502</v>
      </c>
      <c r="AL22" s="165">
        <f>'DTR Projections_Non Agri'!AL22+'DTR Projections_Agri'!AL22</f>
        <v>4.0730530748829734</v>
      </c>
      <c r="AM22" s="165">
        <f>'DTR Projections_Non Agri'!AM22+'DTR Projections_Agri'!AM22</f>
        <v>0</v>
      </c>
    </row>
    <row r="23" spans="2:39">
      <c r="B23" s="6" t="s">
        <v>422</v>
      </c>
      <c r="C23" s="164"/>
      <c r="D23" s="165">
        <f>'DTR Projections_Non Agri'!D23+'DTR Projections_Agri'!D23</f>
        <v>524.10007540971083</v>
      </c>
      <c r="E23" s="165">
        <f>'DTR Projections_Non Agri'!E23+'DTR Projections_Agri'!E23</f>
        <v>19.063281694496034</v>
      </c>
      <c r="F23" s="165">
        <f>'DTR Projections_Non Agri'!F23+'DTR Projections_Agri'!F23</f>
        <v>108.41371288250686</v>
      </c>
      <c r="G23" s="165">
        <f>'DTR Projections_Non Agri'!G23+'DTR Projections_Agri'!G23</f>
        <v>3.3459033762310439</v>
      </c>
      <c r="H23" s="165">
        <f>'DTR Projections_Non Agri'!H23+'DTR Projections_Agri'!H23</f>
        <v>0.45214910489608706</v>
      </c>
      <c r="I23" s="165">
        <f>'DTR Projections_Non Agri'!I23+'DTR Projections_Agri'!I23</f>
        <v>0.36171928391686964</v>
      </c>
      <c r="J23" s="165">
        <f>'DTR Projections_Non Agri'!J23+'DTR Projections_Agri'!J23</f>
        <v>554.96646973556312</v>
      </c>
      <c r="K23" s="165">
        <f>'DTR Projections_Non Agri'!K23+'DTR Projections_Agri'!K23</f>
        <v>20.185996224668784</v>
      </c>
      <c r="L23" s="165">
        <f>'DTR Projections_Non Agri'!L23+'DTR Projections_Agri'!L23</f>
        <v>115.01935056362458</v>
      </c>
      <c r="M23" s="165">
        <f>'DTR Projections_Non Agri'!M23+'DTR Projections_Agri'!M23</f>
        <v>3.5565905442296795</v>
      </c>
      <c r="N23" s="165">
        <f>'DTR Projections_Non Agri'!N23+'DTR Projections_Agri'!N23</f>
        <v>0.48062034381482155</v>
      </c>
      <c r="O23" s="165">
        <f>'DTR Projections_Non Agri'!O23+'DTR Projections_Agri'!O23</f>
        <v>0.38449627505185724</v>
      </c>
      <c r="P23" s="165">
        <f>'DTR Projections_Non Agri'!P23+'DTR Projections_Agri'!P23</f>
        <v>582.65316347282112</v>
      </c>
      <c r="Q23" s="165">
        <f>'DTR Projections_Non Agri'!Q23+'DTR Projections_Agri'!Q23</f>
        <v>21.193054354721497</v>
      </c>
      <c r="R23" s="165">
        <f>'DTR Projections_Non Agri'!R23+'DTR Projections_Agri'!R23</f>
        <v>120.94815886276194</v>
      </c>
      <c r="S23" s="165">
        <f>'DTR Projections_Non Agri'!S23+'DTR Projections_Agri'!S23</f>
        <v>3.7457992498792221</v>
      </c>
      <c r="T23" s="165">
        <f>'DTR Projections_Non Agri'!T23+'DTR Projections_Agri'!T23</f>
        <v>0.5061890878215165</v>
      </c>
      <c r="U23" s="165">
        <f>'DTR Projections_Non Agri'!U23+'DTR Projections_Agri'!U23</f>
        <v>0.40495127025721317</v>
      </c>
      <c r="V23" s="165">
        <f>'DTR Projections_Non Agri'!V23+'DTR Projections_Agri'!V23</f>
        <v>611.72112409607053</v>
      </c>
      <c r="W23" s="165">
        <f>'DTR Projections_Non Agri'!W23+'DTR Projections_Agri'!W23</f>
        <v>22.250353805045631</v>
      </c>
      <c r="X23" s="165">
        <f>'DTR Projections_Non Agri'!X23+'DTR Projections_Agri'!X23</f>
        <v>127.21364416360902</v>
      </c>
      <c r="Y23" s="165">
        <f>'DTR Projections_Non Agri'!Y23+'DTR Projections_Agri'!Y23</f>
        <v>3.9469734029366612</v>
      </c>
      <c r="Z23" s="165">
        <f>'DTR Projections_Non Agri'!Z23+'DTR Projections_Agri'!Z23</f>
        <v>0.53337478418062989</v>
      </c>
      <c r="AA23" s="165">
        <f>'DTR Projections_Non Agri'!AA23+'DTR Projections_Agri'!AA23</f>
        <v>0.42669982734450396</v>
      </c>
      <c r="AB23" s="165">
        <f>'DTR Projections_Non Agri'!AB23+'DTR Projections_Agri'!AB23</f>
        <v>642.23926223935439</v>
      </c>
      <c r="AC23" s="165">
        <f>'DTR Projections_Non Agri'!AC23+'DTR Projections_Agri'!AC23</f>
        <v>23.360401087069327</v>
      </c>
      <c r="AD23" s="165">
        <f>'DTR Projections_Non Agri'!AD23+'DTR Projections_Agri'!AD23</f>
        <v>133.83685009140476</v>
      </c>
      <c r="AE23" s="165">
        <f>'DTR Projections_Non Agri'!AE23+'DTR Projections_Agri'!AE23</f>
        <v>4.1609722883016191</v>
      </c>
      <c r="AF23" s="165">
        <f>'DTR Projections_Non Agri'!AF23+'DTR Projections_Agri'!AF23</f>
        <v>0.56229355247319168</v>
      </c>
      <c r="AG23" s="165">
        <f>'DTR Projections_Non Agri'!AG23+'DTR Projections_Agri'!AG23</f>
        <v>0.44983484197855333</v>
      </c>
      <c r="AH23" s="165">
        <f>'DTR Projections_Non Agri'!AH23+'DTR Projections_Agri'!AH23</f>
        <v>674.27992646664893</v>
      </c>
      <c r="AI23" s="165">
        <f>'DTR Projections_Non Agri'!AI23+'DTR Projections_Agri'!AI23</f>
        <v>24.525827761290255</v>
      </c>
      <c r="AJ23" s="165">
        <f>'DTR Projections_Non Agri'!AJ23+'DTR Projections_Agri'!AJ23</f>
        <v>140.84025540440371</v>
      </c>
      <c r="AK23" s="165">
        <f>'DTR Projections_Non Agri'!AK23+'DTR Projections_Agri'!AK23</f>
        <v>4.3887218585024597</v>
      </c>
      <c r="AL23" s="165">
        <f>'DTR Projections_Non Agri'!AL23+'DTR Projections_Agri'!AL23</f>
        <v>0.59307052141925132</v>
      </c>
      <c r="AM23" s="165">
        <f>'DTR Projections_Non Agri'!AM23+'DTR Projections_Agri'!AM23</f>
        <v>0.47445641713540099</v>
      </c>
    </row>
    <row r="24" spans="2:39">
      <c r="B24" s="6" t="s">
        <v>423</v>
      </c>
      <c r="C24" s="164"/>
      <c r="D24" s="165">
        <f>'DTR Projections_Non Agri'!D24+'DTR Projections_Agri'!D24</f>
        <v>486.12226480592687</v>
      </c>
      <c r="E24" s="165">
        <f>'DTR Projections_Non Agri'!E24+'DTR Projections_Agri'!E24</f>
        <v>40.502402804799026</v>
      </c>
      <c r="F24" s="165">
        <f>'DTR Projections_Non Agri'!F24+'DTR Projections_Agri'!F24</f>
        <v>421.16828903485555</v>
      </c>
      <c r="G24" s="165">
        <f>'DTR Projections_Non Agri'!G24+'DTR Projections_Agri'!G24</f>
        <v>10.211079787367078</v>
      </c>
      <c r="H24" s="165">
        <f>'DTR Projections_Non Agri'!H24+'DTR Projections_Agri'!H24</f>
        <v>1.211484042568975</v>
      </c>
      <c r="I24" s="165">
        <f>'DTR Projections_Non Agri'!I24+'DTR Projections_Agri'!I24</f>
        <v>0</v>
      </c>
      <c r="J24" s="165">
        <f>'DTR Projections_Non Agri'!J24+'DTR Projections_Agri'!J24</f>
        <v>514.75199073059719</v>
      </c>
      <c r="K24" s="165">
        <f>'DTR Projections_Non Agri'!K24+'DTR Projections_Agri'!K24</f>
        <v>42.887754753356511</v>
      </c>
      <c r="L24" s="165">
        <f>'DTR Projections_Non Agri'!L24+'DTR Projections_Agri'!L24</f>
        <v>452.9314898473429</v>
      </c>
      <c r="M24" s="165">
        <f>'DTR Projections_Non Agri'!M24+'DTR Projections_Agri'!M24</f>
        <v>11.030320870667328</v>
      </c>
      <c r="N24" s="165">
        <f>'DTR Projections_Non Agri'!N24+'DTR Projections_Agri'!N24</f>
        <v>1.3086821371978186</v>
      </c>
      <c r="O24" s="165">
        <f>'DTR Projections_Non Agri'!O24+'DTR Projections_Agri'!O24</f>
        <v>0</v>
      </c>
      <c r="P24" s="165">
        <f>'DTR Projections_Non Agri'!P24+'DTR Projections_Agri'!P24</f>
        <v>540.43242638788183</v>
      </c>
      <c r="Q24" s="165">
        <f>'DTR Projections_Non Agri'!Q24+'DTR Projections_Agri'!Q24</f>
        <v>45.02737974998017</v>
      </c>
      <c r="R24" s="165">
        <f>'DTR Projections_Non Agri'!R24+'DTR Projections_Agri'!R24</f>
        <v>483.98187116766735</v>
      </c>
      <c r="S24" s="165">
        <f>'DTR Projections_Non Agri'!S24+'DTR Projections_Agri'!S24</f>
        <v>11.845293448412592</v>
      </c>
      <c r="T24" s="165">
        <f>'DTR Projections_Non Agri'!T24+'DTR Projections_Agri'!T24</f>
        <v>1.4053737989642054</v>
      </c>
      <c r="U24" s="165">
        <f>'DTR Projections_Non Agri'!U24+'DTR Projections_Agri'!U24</f>
        <v>0</v>
      </c>
      <c r="V24" s="165">
        <f>'DTR Projections_Non Agri'!V24+'DTR Projections_Agri'!V24</f>
        <v>567.39403832892344</v>
      </c>
      <c r="W24" s="165">
        <f>'DTR Projections_Non Agri'!W24+'DTR Projections_Agri'!W24</f>
        <v>47.273748917084049</v>
      </c>
      <c r="X24" s="165">
        <f>'DTR Projections_Non Agri'!X24+'DTR Projections_Agri'!X24</f>
        <v>517.24312380098047</v>
      </c>
      <c r="Y24" s="165">
        <f>'DTR Projections_Non Agri'!Y24+'DTR Projections_Agri'!Y24</f>
        <v>12.721643786360085</v>
      </c>
      <c r="Z24" s="165">
        <f>'DTR Projections_Non Agri'!Z24+'DTR Projections_Agri'!Z24</f>
        <v>1.50934756787323</v>
      </c>
      <c r="AA24" s="165">
        <f>'DTR Projections_Non Agri'!AA24+'DTR Projections_Agri'!AA24</f>
        <v>0</v>
      </c>
      <c r="AB24" s="165">
        <f>'DTR Projections_Non Agri'!AB24+'DTR Projections_Agri'!AB24</f>
        <v>595.70074372345118</v>
      </c>
      <c r="AC24" s="165">
        <f>'DTR Projections_Non Agri'!AC24+'DTR Projections_Agri'!AC24</f>
        <v>49.632187661755928</v>
      </c>
      <c r="AD24" s="165">
        <f>'DTR Projections_Non Agri'!AD24+'DTR Projections_Agri'!AD24</f>
        <v>552.87694655889436</v>
      </c>
      <c r="AE24" s="165">
        <f>'DTR Projections_Non Agri'!AE24+'DTR Projections_Agri'!AE24</f>
        <v>13.664043209776622</v>
      </c>
      <c r="AF24" s="165">
        <f>'DTR Projections_Non Agri'!AF24+'DTR Projections_Agri'!AF24</f>
        <v>1.6211576689565483</v>
      </c>
      <c r="AG24" s="165">
        <f>'DTR Projections_Non Agri'!AG24+'DTR Projections_Agri'!AG24</f>
        <v>0</v>
      </c>
      <c r="AH24" s="165">
        <f>'DTR Projections_Non Agri'!AH24+'DTR Projections_Agri'!AH24</f>
        <v>625.41964854879541</v>
      </c>
      <c r="AI24" s="165">
        <f>'DTR Projections_Non Agri'!AI24+'DTR Projections_Agri'!AI24</f>
        <v>52.108287073977095</v>
      </c>
      <c r="AJ24" s="165">
        <f>'DTR Projections_Non Agri'!AJ24+'DTR Projections_Agri'!AJ24</f>
        <v>591.05708962038329</v>
      </c>
      <c r="AK24" s="165">
        <f>'DTR Projections_Non Agri'!AK24+'DTR Projections_Agri'!AK24</f>
        <v>14.677520834386375</v>
      </c>
      <c r="AL24" s="165">
        <f>'DTR Projections_Non Agri'!AL24+'DTR Projections_Agri'!AL24</f>
        <v>1.7414007769610949</v>
      </c>
      <c r="AM24" s="165">
        <f>'DTR Projections_Non Agri'!AM24+'DTR Projections_Agri'!AM24</f>
        <v>0</v>
      </c>
    </row>
    <row r="25" spans="2:39">
      <c r="B25" s="6" t="s">
        <v>424</v>
      </c>
      <c r="C25" s="164"/>
      <c r="D25" s="165">
        <f>'DTR Projections_Non Agri'!D25+'DTR Projections_Agri'!D25</f>
        <v>10440.744580004262</v>
      </c>
      <c r="E25" s="165">
        <f>'DTR Projections_Non Agri'!E25+'DTR Projections_Agri'!E25</f>
        <v>758.3761724853797</v>
      </c>
      <c r="F25" s="165">
        <f>'DTR Projections_Non Agri'!F25+'DTR Projections_Agri'!F25</f>
        <v>1490.8182490482545</v>
      </c>
      <c r="G25" s="165">
        <f>'DTR Projections_Non Agri'!G25+'DTR Projections_Agri'!G25</f>
        <v>4.1961641296735284</v>
      </c>
      <c r="H25" s="165">
        <f>'DTR Projections_Non Agri'!H25+'DTR Projections_Agri'!H25</f>
        <v>0.43710043017432582</v>
      </c>
      <c r="I25" s="165">
        <f>'DTR Projections_Non Agri'!I25+'DTR Projections_Agri'!I25</f>
        <v>8.7420086034865174E-2</v>
      </c>
      <c r="J25" s="165">
        <f>'DTR Projections_Non Agri'!J25+'DTR Projections_Agri'!J25</f>
        <v>11055.642677490705</v>
      </c>
      <c r="K25" s="165">
        <f>'DTR Projections_Non Agri'!K25+'DTR Projections_Agri'!K25</f>
        <v>803.04004315734267</v>
      </c>
      <c r="L25" s="165">
        <f>'DTR Projections_Non Agri'!L25+'DTR Projections_Agri'!L25</f>
        <v>1578.4160771604957</v>
      </c>
      <c r="M25" s="165">
        <f>'DTR Projections_Non Agri'!M25+'DTR Projections_Agri'!M25</f>
        <v>4.3850758761558373</v>
      </c>
      <c r="N25" s="165">
        <f>'DTR Projections_Non Agri'!N25+'DTR Projections_Agri'!N25</f>
        <v>0.4567787370995664</v>
      </c>
      <c r="O25" s="165">
        <f>'DTR Projections_Non Agri'!O25+'DTR Projections_Agri'!O25</f>
        <v>9.13557474199133E-2</v>
      </c>
      <c r="P25" s="165">
        <f>'DTR Projections_Non Agri'!P25+'DTR Projections_Agri'!P25</f>
        <v>11607.197067841596</v>
      </c>
      <c r="Q25" s="165">
        <f>'DTR Projections_Non Agri'!Q25+'DTR Projections_Agri'!Q25</f>
        <v>843.1028666721428</v>
      </c>
      <c r="R25" s="165">
        <f>'DTR Projections_Non Agri'!R25+'DTR Projections_Agri'!R25</f>
        <v>1656.850871364825</v>
      </c>
      <c r="S25" s="165">
        <f>'DTR Projections_Non Agri'!S25+'DTR Projections_Agri'!S25</f>
        <v>4.5145326679969386</v>
      </c>
      <c r="T25" s="165">
        <f>'DTR Projections_Non Agri'!T25+'DTR Projections_Agri'!T25</f>
        <v>0.47026381958301444</v>
      </c>
      <c r="U25" s="165">
        <f>'DTR Projections_Non Agri'!U25+'DTR Projections_Agri'!U25</f>
        <v>9.4052763916602902E-2</v>
      </c>
      <c r="V25" s="165">
        <f>'DTR Projections_Non Agri'!V25+'DTR Projections_Agri'!V25</f>
        <v>12186.268063188738</v>
      </c>
      <c r="W25" s="165">
        <f>'DTR Projections_Non Agri'!W25+'DTR Projections_Agri'!W25</f>
        <v>885.16439223514874</v>
      </c>
      <c r="X25" s="165">
        <f>'DTR Projections_Non Agri'!X25+'DTR Projections_Agri'!X25</f>
        <v>1739.1904011861545</v>
      </c>
      <c r="Y25" s="165">
        <f>'DTR Projections_Non Agri'!Y25+'DTR Projections_Agri'!Y25</f>
        <v>4.6480585347169203</v>
      </c>
      <c r="Z25" s="165">
        <f>'DTR Projections_Non Agri'!Z25+'DTR Projections_Agri'!Z25</f>
        <v>0.48417276403301251</v>
      </c>
      <c r="AA25" s="165">
        <f>'DTR Projections_Non Agri'!AA25+'DTR Projections_Agri'!AA25</f>
        <v>9.6834552806602511E-2</v>
      </c>
      <c r="AB25" s="165">
        <f>'DTR Projections_Non Agri'!AB25+'DTR Projections_Agri'!AB25</f>
        <v>12794.228451597746</v>
      </c>
      <c r="AC25" s="165">
        <f>'DTR Projections_Non Agri'!AC25+'DTR Projections_Agri'!AC25</f>
        <v>929.32433397602404</v>
      </c>
      <c r="AD25" s="165">
        <f>'DTR Projections_Non Agri'!AD25+'DTR Projections_Agri'!AD25</f>
        <v>1825.6292790219943</v>
      </c>
      <c r="AE25" s="165">
        <f>'DTR Projections_Non Agri'!AE25+'DTR Projections_Agri'!AE25</f>
        <v>4.7858010982218158</v>
      </c>
      <c r="AF25" s="165">
        <f>'DTR Projections_Non Agri'!AF25+'DTR Projections_Agri'!AF25</f>
        <v>0.49852094773143923</v>
      </c>
      <c r="AG25" s="165">
        <f>'DTR Projections_Non Agri'!AG25+'DTR Projections_Agri'!AG25</f>
        <v>9.9704189546287847E-2</v>
      </c>
      <c r="AH25" s="165">
        <f>'DTR Projections_Non Agri'!AH25+'DTR Projections_Agri'!AH25</f>
        <v>13432.519509101081</v>
      </c>
      <c r="AI25" s="165">
        <f>'DTR Projections_Non Agri'!AI25+'DTR Projections_Agri'!AI25</f>
        <v>975.68738073114616</v>
      </c>
      <c r="AJ25" s="165">
        <f>'DTR Projections_Non Agri'!AJ25+'DTR Projections_Agri'!AJ25</f>
        <v>1916.3718254305636</v>
      </c>
      <c r="AK25" s="165">
        <f>'DTR Projections_Non Agri'!AK25+'DTR Projections_Agri'!AK25</f>
        <v>4.9279150604242847</v>
      </c>
      <c r="AL25" s="165">
        <f>'DTR Projections_Non Agri'!AL25+'DTR Projections_Agri'!AL25</f>
        <v>0.51332448546086296</v>
      </c>
      <c r="AM25" s="165">
        <f>'DTR Projections_Non Agri'!AM25+'DTR Projections_Agri'!AM25</f>
        <v>0.10266489709217261</v>
      </c>
    </row>
    <row r="26" spans="2:39">
      <c r="B26" s="6" t="s">
        <v>53</v>
      </c>
      <c r="C26" s="164"/>
      <c r="D26" s="165">
        <f>'DTR Projections_Non Agri'!D26+'DTR Projections_Agri'!D26</f>
        <v>20074.53711812212</v>
      </c>
      <c r="E26" s="165">
        <f>'DTR Projections_Non Agri'!E26+'DTR Projections_Agri'!E26</f>
        <v>1452.9122163264815</v>
      </c>
      <c r="F26" s="165">
        <f>'DTR Projections_Non Agri'!F26+'DTR Projections_Agri'!F26</f>
        <v>7006.133627259871</v>
      </c>
      <c r="G26" s="165">
        <f>'DTR Projections_Non Agri'!G26+'DTR Projections_Agri'!G26</f>
        <v>819.37084600061633</v>
      </c>
      <c r="H26" s="165">
        <f>'DTR Projections_Non Agri'!H26+'DTR Projections_Agri'!H26</f>
        <v>308.44591210332385</v>
      </c>
      <c r="I26" s="165">
        <f>'DTR Projections_Non Agri'!I26+'DTR Projections_Agri'!I26</f>
        <v>108.50209020348568</v>
      </c>
      <c r="J26" s="165">
        <f>'DTR Projections_Non Agri'!J26+'DTR Projections_Agri'!J26</f>
        <v>21256.808611047505</v>
      </c>
      <c r="K26" s="165">
        <f>'DTR Projections_Non Agri'!K26+'DTR Projections_Agri'!K26</f>
        <v>1538.4801517153962</v>
      </c>
      <c r="L26" s="165">
        <f>'DTR Projections_Non Agri'!L26+'DTR Projections_Agri'!L26</f>
        <v>7468.9469694423751</v>
      </c>
      <c r="M26" s="165">
        <f>'DTR Projections_Non Agri'!M26+'DTR Projections_Agri'!M26</f>
        <v>875.15186961718382</v>
      </c>
      <c r="N26" s="165">
        <f>'DTR Projections_Non Agri'!N26+'DTR Projections_Agri'!N26</f>
        <v>328.80970700936444</v>
      </c>
      <c r="O26" s="165">
        <f>'DTR Projections_Non Agri'!O26+'DTR Projections_Agri'!O26</f>
        <v>115.71327873582483</v>
      </c>
      <c r="P26" s="165">
        <f>'DTR Projections_Non Agri'!P26+'DTR Projections_Agri'!P26</f>
        <v>22317.288445308262</v>
      </c>
      <c r="Q26" s="165">
        <f>'DTR Projections_Non Agri'!Q26+'DTR Projections_Agri'!Q26</f>
        <v>1615.2333090758425</v>
      </c>
      <c r="R26" s="165">
        <f>'DTR Projections_Non Agri'!R26+'DTR Projections_Agri'!R26</f>
        <v>7899.7817838338087</v>
      </c>
      <c r="S26" s="165">
        <f>'DTR Projections_Non Agri'!S26+'DTR Projections_Agri'!S26</f>
        <v>927.25797071682018</v>
      </c>
      <c r="T26" s="165">
        <f>'DTR Projections_Non Agri'!T26+'DTR Projections_Agri'!T26</f>
        <v>347.58223263438396</v>
      </c>
      <c r="U26" s="165">
        <f>'DTR Projections_Non Agri'!U26+'DTR Projections_Agri'!U26</f>
        <v>122.3931230452891</v>
      </c>
      <c r="V26" s="165">
        <f>'DTR Projections_Non Agri'!V26+'DTR Projections_Agri'!V26</f>
        <v>23430.674765704112</v>
      </c>
      <c r="W26" s="165">
        <f>'DTR Projections_Non Agri'!W26+'DTR Projections_Agri'!W26</f>
        <v>1695.8156197351295</v>
      </c>
      <c r="X26" s="165">
        <f>'DTR Projections_Non Agri'!X26+'DTR Projections_Agri'!X26</f>
        <v>8357.7433615245682</v>
      </c>
      <c r="Y26" s="165">
        <f>'DTR Projections_Non Agri'!Y26+'DTR Projections_Agri'!Y26</f>
        <v>982.8352458591346</v>
      </c>
      <c r="Z26" s="165">
        <f>'DTR Projections_Non Agri'!Z26+'DTR Projections_Agri'!Z26</f>
        <v>367.55285051972436</v>
      </c>
      <c r="AA26" s="165">
        <f>'DTR Projections_Non Agri'!AA26+'DTR Projections_Agri'!AA26</f>
        <v>129.50184639531264</v>
      </c>
      <c r="AB26" s="165">
        <f>'DTR Projections_Non Agri'!AB26+'DTR Projections_Agri'!AB26</f>
        <v>24599.607047300102</v>
      </c>
      <c r="AC26" s="165">
        <f>'DTR Projections_Non Agri'!AC26+'DTR Projections_Agri'!AC26</f>
        <v>1780.4181180142068</v>
      </c>
      <c r="AD26" s="165">
        <f>'DTR Projections_Non Agri'!AD26+'DTR Projections_Agri'!AD26</f>
        <v>8844.6914341956253</v>
      </c>
      <c r="AE26" s="165">
        <f>'DTR Projections_Non Agri'!AE26+'DTR Projections_Agri'!AE26</f>
        <v>1042.1354937638732</v>
      </c>
      <c r="AF26" s="165">
        <f>'DTR Projections_Non Agri'!AF26+'DTR Projections_Agri'!AF26</f>
        <v>388.80477919397873</v>
      </c>
      <c r="AG26" s="165">
        <f>'DTR Projections_Non Agri'!AG26+'DTR Projections_Agri'!AG26</f>
        <v>137.06936779722236</v>
      </c>
      <c r="AH26" s="165">
        <f>'DTR Projections_Non Agri'!AH26+'DTR Projections_Agri'!AH26</f>
        <v>25826.856447745708</v>
      </c>
      <c r="AI26" s="165">
        <f>'DTR Projections_Non Agri'!AI26+'DTR Projections_Agri'!AI26</f>
        <v>1869.2413688764709</v>
      </c>
      <c r="AJ26" s="165">
        <f>'DTR Projections_Non Agri'!AJ26+'DTR Projections_Agri'!AJ26</f>
        <v>9362.6237870667683</v>
      </c>
      <c r="AK26" s="165">
        <f>'DTR Projections_Non Agri'!AK26+'DTR Projections_Agri'!AK26</f>
        <v>1105.4300469400423</v>
      </c>
      <c r="AL26" s="165">
        <f>'DTR Projections_Non Agri'!AL26+'DTR Projections_Agri'!AL26</f>
        <v>411.4274279997498</v>
      </c>
      <c r="AM26" s="165">
        <f>'DTR Projections_Non Agri'!AM26+'DTR Projections_Agri'!AM26</f>
        <v>145.1278406998627</v>
      </c>
    </row>
    <row r="27" spans="2:39">
      <c r="C27" s="166" t="s">
        <v>83</v>
      </c>
      <c r="D27" s="167">
        <f>SUM(D26:I26)</f>
        <v>29769.901810015897</v>
      </c>
      <c r="E27" s="166"/>
      <c r="F27" s="166"/>
      <c r="G27" s="166"/>
      <c r="H27" s="166"/>
      <c r="I27" s="166"/>
      <c r="J27" s="167">
        <f>SUM(J26:O26)</f>
        <v>31583.910587567651</v>
      </c>
      <c r="K27" s="166"/>
      <c r="L27" s="166"/>
      <c r="M27" s="166"/>
      <c r="N27" s="166"/>
      <c r="O27" s="166"/>
      <c r="P27" s="167">
        <f>SUM(P26:U26)</f>
        <v>33229.536864614405</v>
      </c>
      <c r="Q27" s="166"/>
      <c r="R27" s="166"/>
      <c r="S27" s="166"/>
      <c r="T27" s="166"/>
      <c r="U27" s="166"/>
      <c r="V27" s="167">
        <f>SUM(V26:AA26)</f>
        <v>34964.123689737979</v>
      </c>
      <c r="W27" s="166"/>
      <c r="X27" s="166"/>
      <c r="Y27" s="166"/>
      <c r="Z27" s="166"/>
      <c r="AA27" s="166"/>
      <c r="AB27" s="167">
        <f>SUM(AB26:AG26)</f>
        <v>36792.726240265009</v>
      </c>
      <c r="AC27" s="166"/>
      <c r="AD27" s="166"/>
      <c r="AE27" s="166"/>
      <c r="AF27" s="166"/>
      <c r="AG27" s="166"/>
      <c r="AH27" s="167">
        <f>SUM(AH26:AM26)</f>
        <v>38720.706919328593</v>
      </c>
      <c r="AI27" s="166"/>
      <c r="AJ27" s="166"/>
      <c r="AK27" s="166"/>
      <c r="AL27" s="166"/>
      <c r="AM27" s="166"/>
    </row>
    <row r="29" spans="2:39">
      <c r="D29">
        <f>D27*'Network length summary'!C4</f>
        <v>11907.96072400636</v>
      </c>
    </row>
  </sheetData>
  <mergeCells count="6">
    <mergeCell ref="AB3:AG3"/>
    <mergeCell ref="AH3:AM3"/>
    <mergeCell ref="D3:I3"/>
    <mergeCell ref="J3:O3"/>
    <mergeCell ref="P3:U3"/>
    <mergeCell ref="V3:AA3"/>
  </mergeCells>
  <pageMargins left="0.7" right="0.7" top="0.75" bottom="0.75" header="0.3" footer="0.3"/>
  <pageSetup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theme="4" tint="0.79998168889431442"/>
  </sheetPr>
  <dimension ref="A1:AM26"/>
  <sheetViews>
    <sheetView zoomScale="70" zoomScaleNormal="70" workbookViewId="0">
      <pane xSplit="3" ySplit="4" topLeftCell="D5" activePane="bottomRight" state="frozen"/>
      <selection pane="topRight" activeCell="D1" sqref="D1"/>
      <selection pane="bottomLeft" activeCell="A5" sqref="A5"/>
      <selection pane="bottomRight" activeCell="J26" sqref="J26"/>
    </sheetView>
  </sheetViews>
  <sheetFormatPr defaultColWidth="9.1796875" defaultRowHeight="14.5"/>
  <cols>
    <col min="2" max="2" width="22.81640625" bestFit="1" customWidth="1"/>
    <col min="3" max="3" width="6.7265625" customWidth="1"/>
    <col min="4" max="9" width="6.26953125" customWidth="1"/>
  </cols>
  <sheetData>
    <row r="1" spans="1:39">
      <c r="B1" t="s">
        <v>433</v>
      </c>
    </row>
    <row r="3" spans="1:39">
      <c r="A3" t="s">
        <v>397</v>
      </c>
      <c r="B3" s="85"/>
      <c r="C3" s="85"/>
      <c r="D3" s="500" t="s">
        <v>16</v>
      </c>
      <c r="E3" s="500"/>
      <c r="F3" s="500"/>
      <c r="G3" s="500"/>
      <c r="H3" s="500"/>
      <c r="I3" s="500"/>
      <c r="J3" s="499" t="s">
        <v>378</v>
      </c>
      <c r="K3" s="499"/>
      <c r="L3" s="499"/>
      <c r="M3" s="499"/>
      <c r="N3" s="499"/>
      <c r="O3" s="499"/>
      <c r="P3" s="499" t="s">
        <v>379</v>
      </c>
      <c r="Q3" s="499"/>
      <c r="R3" s="499"/>
      <c r="S3" s="499"/>
      <c r="T3" s="499"/>
      <c r="U3" s="499"/>
      <c r="V3" s="499" t="s">
        <v>380</v>
      </c>
      <c r="W3" s="499"/>
      <c r="X3" s="499"/>
      <c r="Y3" s="499"/>
      <c r="Z3" s="499"/>
      <c r="AA3" s="499"/>
      <c r="AB3" s="499" t="s">
        <v>381</v>
      </c>
      <c r="AC3" s="499"/>
      <c r="AD3" s="499"/>
      <c r="AE3" s="499"/>
      <c r="AF3" s="499"/>
      <c r="AG3" s="499"/>
      <c r="AH3" s="499" t="s">
        <v>382</v>
      </c>
      <c r="AI3" s="499"/>
      <c r="AJ3" s="499"/>
      <c r="AK3" s="499"/>
      <c r="AL3" s="499"/>
      <c r="AM3" s="499"/>
    </row>
    <row r="4" spans="1:39">
      <c r="B4" s="85"/>
      <c r="C4" s="85"/>
      <c r="D4" s="316">
        <v>0</v>
      </c>
      <c r="E4" s="316">
        <v>0</v>
      </c>
      <c r="F4" s="316">
        <v>100</v>
      </c>
      <c r="G4" s="316">
        <v>160</v>
      </c>
      <c r="H4" s="316">
        <v>315</v>
      </c>
      <c r="I4" s="316">
        <v>500</v>
      </c>
      <c r="J4" s="317">
        <v>0</v>
      </c>
      <c r="K4" s="317">
        <v>0</v>
      </c>
      <c r="L4" s="317">
        <v>100</v>
      </c>
      <c r="M4" s="317">
        <v>160</v>
      </c>
      <c r="N4" s="317">
        <v>315</v>
      </c>
      <c r="O4" s="317">
        <v>500</v>
      </c>
      <c r="P4" s="317">
        <v>0</v>
      </c>
      <c r="Q4" s="317">
        <v>0</v>
      </c>
      <c r="R4" s="317">
        <v>100</v>
      </c>
      <c r="S4" s="317">
        <v>160</v>
      </c>
      <c r="T4" s="317">
        <v>315</v>
      </c>
      <c r="U4" s="317">
        <v>500</v>
      </c>
      <c r="V4" s="317">
        <v>0</v>
      </c>
      <c r="W4" s="317">
        <v>0</v>
      </c>
      <c r="X4" s="317">
        <v>100</v>
      </c>
      <c r="Y4" s="317">
        <v>160</v>
      </c>
      <c r="Z4" s="317">
        <v>315</v>
      </c>
      <c r="AA4" s="317">
        <v>500</v>
      </c>
      <c r="AB4" s="317">
        <v>0</v>
      </c>
      <c r="AC4" s="317">
        <v>0</v>
      </c>
      <c r="AD4" s="317">
        <v>100</v>
      </c>
      <c r="AE4" s="317">
        <v>160</v>
      </c>
      <c r="AF4" s="317">
        <v>315</v>
      </c>
      <c r="AG4" s="317">
        <v>500</v>
      </c>
      <c r="AH4" s="317">
        <v>0</v>
      </c>
      <c r="AI4" s="317">
        <v>0</v>
      </c>
      <c r="AJ4" s="317">
        <v>100</v>
      </c>
      <c r="AK4" s="317">
        <v>160</v>
      </c>
      <c r="AL4" s="317">
        <v>315</v>
      </c>
      <c r="AM4" s="317">
        <v>500</v>
      </c>
    </row>
    <row r="5" spans="1:39">
      <c r="B5" s="6" t="s">
        <v>409</v>
      </c>
      <c r="C5" s="6"/>
      <c r="D5" s="14">
        <v>0</v>
      </c>
      <c r="E5" s="14">
        <v>0</v>
      </c>
      <c r="F5" s="14">
        <f>'[40]DTR Projections_Non_Agri'!$E100</f>
        <v>172.43137958266033</v>
      </c>
      <c r="G5" s="14">
        <f>'[40]DTR Projections_Non_Agri'!$F100</f>
        <v>60.702417904959837</v>
      </c>
      <c r="H5" s="14">
        <f>'[40]DTR Projections_Non_Agri'!$I100</f>
        <v>29.027622396657488</v>
      </c>
      <c r="I5" s="14">
        <f>'[40]DTR Projections_Non_Agri'!$K100</f>
        <v>8.5348512392687894</v>
      </c>
      <c r="J5" s="14">
        <v>0</v>
      </c>
      <c r="K5" s="14">
        <v>0</v>
      </c>
      <c r="L5" s="14">
        <f>'[40]DTR Projections_Non_Agri'!$R100</f>
        <v>181.61039217402893</v>
      </c>
      <c r="M5" s="14">
        <f>'[40]DTR Projections_Non_Agri'!$S100</f>
        <v>63.93378019890379</v>
      </c>
      <c r="N5" s="14">
        <f>'[40]DTR Projections_Non_Agri'!$V100</f>
        <v>30.572845268047224</v>
      </c>
      <c r="O5" s="14">
        <f>'[40]DTR Projections_Non_Agri'!$X100</f>
        <v>8.9891856369887275</v>
      </c>
      <c r="P5" s="14">
        <v>0</v>
      </c>
      <c r="Q5" s="14">
        <v>0</v>
      </c>
      <c r="R5" s="14">
        <f>'[40]DTR Projections_Non_Agri'!$AE100</f>
        <v>189.28678129134966</v>
      </c>
      <c r="S5" s="14">
        <f>'[40]DTR Projections_Non_Agri'!$AF100</f>
        <v>66.636161756880625</v>
      </c>
      <c r="T5" s="14">
        <f>'[40]DTR Projections_Non_Agri'!$AI100</f>
        <v>31.865111937876755</v>
      </c>
      <c r="U5" s="14">
        <f>'[40]DTR Projections_Non_Agri'!$AK100</f>
        <v>9.3691445477719384</v>
      </c>
      <c r="V5" s="14">
        <v>0</v>
      </c>
      <c r="W5" s="14">
        <v>0</v>
      </c>
      <c r="X5" s="14">
        <f>'[40]DTR Projections_Non_Agri'!$AR100</f>
        <v>197.30516060036709</v>
      </c>
      <c r="Y5" s="14">
        <f>'[40]DTR Projections_Non_Agri'!$AS100</f>
        <v>69.458936897429396</v>
      </c>
      <c r="Z5" s="14">
        <f>'[40]DTR Projections_Non_Agri'!$AV100</f>
        <v>33.214950275763229</v>
      </c>
      <c r="AA5" s="14">
        <f>'[40]DTR Projections_Non_Agri'!$AX100</f>
        <v>9.7660309773077429</v>
      </c>
      <c r="AB5" s="14">
        <v>0</v>
      </c>
      <c r="AC5" s="14">
        <v>0</v>
      </c>
      <c r="AD5" s="14">
        <f>'[40]DTR Projections_Non_Agri'!$BE100</f>
        <v>205.68188563556055</v>
      </c>
      <c r="AE5" s="14">
        <f>'[40]DTR Projections_Non_Agri'!$BF100</f>
        <v>72.407863392084565</v>
      </c>
      <c r="AF5" s="14">
        <f>'[40]DTR Projections_Non_Agri'!$BI100</f>
        <v>34.625113622079539</v>
      </c>
      <c r="AG5" s="14">
        <f>'[40]DTR Projections_Non_Agri'!$BK100</f>
        <v>10.180654476932192</v>
      </c>
      <c r="AH5" s="14">
        <v>0</v>
      </c>
      <c r="AI5" s="14">
        <v>0</v>
      </c>
      <c r="AJ5" s="14">
        <f>'[40]DTR Projections_Non_Agri'!$BR100</f>
        <v>214.43417615137645</v>
      </c>
      <c r="AK5" s="14">
        <f>'[40]DTR Projections_Non_Agri'!$BS100</f>
        <v>75.489003250749249</v>
      </c>
      <c r="AL5" s="14">
        <f>'[40]DTR Projections_Non_Agri'!$BV100</f>
        <v>36.098500802613927</v>
      </c>
      <c r="AM5" s="14">
        <f>'[40]DTR Projections_Non_Agri'!$BX100</f>
        <v>10.613867374353468</v>
      </c>
    </row>
    <row r="6" spans="1:39">
      <c r="B6" s="6" t="s">
        <v>410</v>
      </c>
      <c r="C6" s="6"/>
      <c r="D6" s="14">
        <v>0</v>
      </c>
      <c r="E6" s="14">
        <v>0</v>
      </c>
      <c r="F6" s="14">
        <f>'[40]DTR Projections_Non_Agri'!$E101</f>
        <v>400.59299371922037</v>
      </c>
      <c r="G6" s="14">
        <f>'[40]DTR Projections_Non_Agri'!$F101</f>
        <v>112.69017860699564</v>
      </c>
      <c r="H6" s="14">
        <f>'[40]DTR Projections_Non_Agri'!$I101</f>
        <v>54.753948907884094</v>
      </c>
      <c r="I6" s="14">
        <f>'[40]DTR Projections_Non_Agri'!$K101</f>
        <v>25.083860354381095</v>
      </c>
      <c r="J6" s="14">
        <v>0</v>
      </c>
      <c r="K6" s="14">
        <v>0</v>
      </c>
      <c r="L6" s="14">
        <f>'[40]DTR Projections_Non_Agri'!$R101</f>
        <v>429.25818008404531</v>
      </c>
      <c r="M6" s="14">
        <f>'[40]DTR Projections_Non_Agri'!$S101</f>
        <v>120.75393664046507</v>
      </c>
      <c r="N6" s="14">
        <f>'[40]DTR Projections_Non_Agri'!$V101</f>
        <v>58.671970875973486</v>
      </c>
      <c r="O6" s="14">
        <f>'[40]DTR Projections_Non_Agri'!$X101</f>
        <v>26.878783238907513</v>
      </c>
      <c r="P6" s="14">
        <v>0</v>
      </c>
      <c r="Q6" s="14">
        <v>0</v>
      </c>
      <c r="R6" s="14">
        <f>'[40]DTR Projections_Non_Agri'!$AE101</f>
        <v>456.92006671301431</v>
      </c>
      <c r="S6" s="14">
        <f>'[40]DTR Projections_Non_Agri'!$AF101</f>
        <v>128.5354580192685</v>
      </c>
      <c r="T6" s="14">
        <f>'[40]DTR Projections_Non_Agri'!$AI101</f>
        <v>62.452859585774142</v>
      </c>
      <c r="U6" s="14">
        <f>'[40]DTR Projections_Non_Agri'!$AK101</f>
        <v>28.610882682029871</v>
      </c>
      <c r="V6" s="14">
        <v>0</v>
      </c>
      <c r="W6" s="14">
        <v>0</v>
      </c>
      <c r="X6" s="14">
        <f>'[40]DTR Projections_Non_Agri'!$AR101</f>
        <v>486.39425688250913</v>
      </c>
      <c r="Y6" s="14">
        <f>'[40]DTR Projections_Non_Agri'!$AS101</f>
        <v>136.8267956276965</v>
      </c>
      <c r="Z6" s="14">
        <f>'[40]DTR Projections_Non_Agri'!$AV101</f>
        <v>66.481458008473794</v>
      </c>
      <c r="AA6" s="14">
        <f>'[40]DTR Projections_Non_Agri'!$AX101</f>
        <v>30.456462814138423</v>
      </c>
      <c r="AB6" s="14">
        <v>0</v>
      </c>
      <c r="AC6" s="14">
        <v>0</v>
      </c>
      <c r="AD6" s="14">
        <f>'[40]DTR Projections_Non_Agri'!$BE101</f>
        <v>517.80190870553781</v>
      </c>
      <c r="AE6" s="14">
        <f>'[40]DTR Projections_Non_Agri'!$BF101</f>
        <v>145.66203226202512</v>
      </c>
      <c r="AF6" s="14">
        <f>'[40]DTR Projections_Non_Agri'!$BI101</f>
        <v>70.774326306714855</v>
      </c>
      <c r="AG6" s="14">
        <f>'[40]DTR Projections_Non_Agri'!$BK101</f>
        <v>32.423110171281337</v>
      </c>
      <c r="AH6" s="14">
        <v>0</v>
      </c>
      <c r="AI6" s="14">
        <v>0</v>
      </c>
      <c r="AJ6" s="14">
        <f>'[40]DTR Projections_Non_Agri'!$BR101</f>
        <v>551.27249383636286</v>
      </c>
      <c r="AK6" s="14">
        <f>'[40]DTR Projections_Non_Agri'!$BS101</f>
        <v>155.07758938761236</v>
      </c>
      <c r="AL6" s="14">
        <f>'[40]DTR Projections_Non_Agri'!$BV101</f>
        <v>75.349160956605672</v>
      </c>
      <c r="AM6" s="14">
        <f>'[40]DTR Projections_Non_Agri'!$BX101</f>
        <v>34.518931857043285</v>
      </c>
    </row>
    <row r="7" spans="1:39">
      <c r="B7" s="6" t="s">
        <v>411</v>
      </c>
      <c r="C7" s="6"/>
      <c r="D7" s="14">
        <v>0</v>
      </c>
      <c r="E7" s="14">
        <v>0</v>
      </c>
      <c r="F7" s="14">
        <f>'[40]DTR Projections_Non_Agri'!$E102</f>
        <v>16.460172524147936</v>
      </c>
      <c r="G7" s="14">
        <f>'[40]DTR Projections_Non_Agri'!$F102</f>
        <v>7.2424759106250916</v>
      </c>
      <c r="H7" s="14">
        <f>'[40]DTR Projections_Non_Agri'!$I102</f>
        <v>0.1881162574188335</v>
      </c>
      <c r="I7" s="14">
        <f>'[40]DTR Projections_Non_Agri'!$K102</f>
        <v>0.37623251483766706</v>
      </c>
      <c r="J7" s="14">
        <v>0</v>
      </c>
      <c r="K7" s="14">
        <v>0</v>
      </c>
      <c r="L7" s="14">
        <f>'[40]DTR Projections_Non_Agri'!$R102</f>
        <v>17.615407057737315</v>
      </c>
      <c r="M7" s="14">
        <f>'[40]DTR Projections_Non_Agri'!$S102</f>
        <v>7.7507791054044173</v>
      </c>
      <c r="N7" s="14">
        <f>'[40]DTR Projections_Non_Agri'!$V102</f>
        <v>0.20131893780271209</v>
      </c>
      <c r="O7" s="14">
        <f>'[40]DTR Projections_Non_Agri'!$X102</f>
        <v>0.40263787560542424</v>
      </c>
      <c r="P7" s="14">
        <v>0</v>
      </c>
      <c r="Q7" s="14">
        <v>0</v>
      </c>
      <c r="R7" s="14">
        <f>'[40]DTR Projections_Non_Agri'!$AE102</f>
        <v>18.712016580168676</v>
      </c>
      <c r="S7" s="14">
        <f>'[40]DTR Projections_Non_Agri'!$AF102</f>
        <v>8.2332872952742164</v>
      </c>
      <c r="T7" s="14">
        <f>'[40]DTR Projections_Non_Agri'!$AI102</f>
        <v>0.21385161805907052</v>
      </c>
      <c r="U7" s="14">
        <f>'[40]DTR Projections_Non_Agri'!$AK102</f>
        <v>0.42770323611814109</v>
      </c>
      <c r="V7" s="14">
        <v>0</v>
      </c>
      <c r="W7" s="14">
        <v>0</v>
      </c>
      <c r="X7" s="14">
        <f>'[40]DTR Projections_Non_Agri'!$AR102</f>
        <v>19.886620456374065</v>
      </c>
      <c r="Y7" s="14">
        <f>'[40]DTR Projections_Non_Agri'!$AS102</f>
        <v>8.7501130008045873</v>
      </c>
      <c r="Z7" s="14">
        <f>'[40]DTR Projections_Non_Agri'!$AV102</f>
        <v>0.22727566235856073</v>
      </c>
      <c r="AA7" s="14">
        <f>'[40]DTR Projections_Non_Agri'!$AX102</f>
        <v>0.45455132471712145</v>
      </c>
      <c r="AB7" s="14">
        <v>0</v>
      </c>
      <c r="AC7" s="14">
        <v>0</v>
      </c>
      <c r="AD7" s="14">
        <f>'[40]DTR Projections_Non_Agri'!$BE102</f>
        <v>21.145397439478216</v>
      </c>
      <c r="AE7" s="14">
        <f>'[40]DTR Projections_Non_Agri'!$BF102</f>
        <v>9.3039748733704162</v>
      </c>
      <c r="AF7" s="14">
        <f>'[40]DTR Projections_Non_Agri'!$BI102</f>
        <v>0.24166168502260818</v>
      </c>
      <c r="AG7" s="14">
        <f>'[40]DTR Projections_Non_Agri'!$BK102</f>
        <v>0.48332337004521642</v>
      </c>
      <c r="AH7" s="14">
        <v>0</v>
      </c>
      <c r="AI7" s="14">
        <v>0</v>
      </c>
      <c r="AJ7" s="14">
        <f>'[40]DTR Projections_Non_Agri'!$BR102</f>
        <v>22.495053069480733</v>
      </c>
      <c r="AK7" s="14">
        <f>'[40]DTR Projections_Non_Agri'!$BS102</f>
        <v>9.8978233505715227</v>
      </c>
      <c r="AL7" s="14">
        <f>'[40]DTR Projections_Non_Agri'!$BV102</f>
        <v>0.25708632079406546</v>
      </c>
      <c r="AM7" s="14">
        <f>'[40]DTR Projections_Non_Agri'!$BX102</f>
        <v>0.51417264158813103</v>
      </c>
    </row>
    <row r="8" spans="1:39">
      <c r="B8" s="6" t="s">
        <v>412</v>
      </c>
      <c r="C8" s="6"/>
      <c r="D8" s="14">
        <v>0</v>
      </c>
      <c r="E8" s="14">
        <v>0</v>
      </c>
      <c r="F8" s="14">
        <f>'[40]DTR Projections_Non_Agri'!$E103</f>
        <v>292.11923104165896</v>
      </c>
      <c r="G8" s="14">
        <f>'[40]DTR Projections_Non_Agri'!$F103</f>
        <v>81.456324040462604</v>
      </c>
      <c r="H8" s="14">
        <f>'[40]DTR Projections_Non_Agri'!$I103</f>
        <v>20.41089498944925</v>
      </c>
      <c r="I8" s="14">
        <f>'[40]DTR Projections_Non_Agri'!$K103</f>
        <v>4.1820488204681947</v>
      </c>
      <c r="J8" s="14">
        <v>0</v>
      </c>
      <c r="K8" s="14">
        <v>0</v>
      </c>
      <c r="L8" s="14">
        <f>'[40]DTR Projections_Non_Agri'!$R103</f>
        <v>309.47829289802763</v>
      </c>
      <c r="M8" s="14">
        <f>'[40]DTR Projections_Non_Agri'!$S103</f>
        <v>86.29683167348847</v>
      </c>
      <c r="N8" s="14">
        <f>'[40]DTR Projections_Non_Agri'!$V103</f>
        <v>21.623803798644236</v>
      </c>
      <c r="O8" s="14">
        <f>'[40]DTR Projections_Non_Agri'!$X103</f>
        <v>4.4305653043093702</v>
      </c>
      <c r="P8" s="14">
        <v>0</v>
      </c>
      <c r="Q8" s="14">
        <v>0</v>
      </c>
      <c r="R8" s="14">
        <f>'[40]DTR Projections_Non_Agri'!$AE103</f>
        <v>325.04171145050799</v>
      </c>
      <c r="S8" s="14">
        <f>'[40]DTR Projections_Non_Agri'!$AF103</f>
        <v>90.636631077545502</v>
      </c>
      <c r="T8" s="14">
        <f>'[40]DTR Projections_Non_Agri'!$AI103</f>
        <v>22.711247787247032</v>
      </c>
      <c r="U8" s="14">
        <f>'[40]DTR Projections_Non_Agri'!$AK103</f>
        <v>4.6533749288854782</v>
      </c>
      <c r="V8" s="14">
        <v>0</v>
      </c>
      <c r="W8" s="14">
        <v>0</v>
      </c>
      <c r="X8" s="14">
        <f>'[40]DTR Projections_Non_Agri'!$AR103</f>
        <v>341.40284092814034</v>
      </c>
      <c r="Y8" s="14">
        <f>'[40]DTR Projections_Non_Agri'!$AS103</f>
        <v>95.198869104962228</v>
      </c>
      <c r="Z8" s="14">
        <f>'[40]DTR Projections_Non_Agri'!$AV103</f>
        <v>23.854429269979036</v>
      </c>
      <c r="AA8" s="14">
        <f>'[40]DTR Projections_Non_Agri'!$AX103</f>
        <v>4.8876047739712405</v>
      </c>
      <c r="AB8" s="14">
        <v>0</v>
      </c>
      <c r="AC8" s="14">
        <v>0</v>
      </c>
      <c r="AD8" s="14">
        <f>'[40]DTR Projections_Non_Agri'!$BE103</f>
        <v>358.60322221519624</v>
      </c>
      <c r="AE8" s="14">
        <f>'[40]DTR Projections_Non_Agri'!$BF103</f>
        <v>99.99512927154511</v>
      </c>
      <c r="AF8" s="14">
        <f>'[40]DTR Projections_Non_Agri'!$BI103</f>
        <v>25.056250782984865</v>
      </c>
      <c r="AG8" s="14">
        <f>'[40]DTR Projections_Non_Agri'!$BK103</f>
        <v>5.133849548807297</v>
      </c>
      <c r="AH8" s="14">
        <v>0</v>
      </c>
      <c r="AI8" s="14">
        <v>0</v>
      </c>
      <c r="AJ8" s="14">
        <f>'[40]DTR Projections_Non_Agri'!$BR103</f>
        <v>376.68659098992424</v>
      </c>
      <c r="AK8" s="14">
        <f>'[40]DTR Projections_Non_Agri'!$BS103</f>
        <v>105.03760710295964</v>
      </c>
      <c r="AL8" s="14">
        <f>'[40]DTR Projections_Non_Agri'!$BV103</f>
        <v>26.319768216603681</v>
      </c>
      <c r="AM8" s="14">
        <f>'[40]DTR Projections_Non_Agri'!$BX103</f>
        <v>5.3927353838301118</v>
      </c>
    </row>
    <row r="9" spans="1:39">
      <c r="B9" s="6" t="s">
        <v>148</v>
      </c>
      <c r="C9" s="6"/>
      <c r="D9" s="14">
        <v>0</v>
      </c>
      <c r="E9" s="14">
        <v>0</v>
      </c>
      <c r="F9" s="14">
        <f>'[40]DTR Projections_Non_Agri'!$E104</f>
        <v>118.41885777814174</v>
      </c>
      <c r="G9" s="14">
        <f>'[40]DTR Projections_Non_Agri'!$F104</f>
        <v>43.085807137187302</v>
      </c>
      <c r="H9" s="14">
        <f>'[40]DTR Projections_Non_Agri'!$I104</f>
        <v>25.905173761611056</v>
      </c>
      <c r="I9" s="14">
        <f>'[40]DTR Projections_Non_Agri'!$K104</f>
        <v>7.4158593281295895</v>
      </c>
      <c r="J9" s="14">
        <v>0</v>
      </c>
      <c r="K9" s="14">
        <v>0</v>
      </c>
      <c r="L9" s="14">
        <f>'[40]DTR Projections_Non_Agri'!$R104</f>
        <v>124.23237858561806</v>
      </c>
      <c r="M9" s="14">
        <f>'[40]DTR Projections_Non_Agri'!$S104</f>
        <v>45.20101278093896</v>
      </c>
      <c r="N9" s="14">
        <f>'[40]DTR Projections_Non_Agri'!$V104</f>
        <v>27.176932918134636</v>
      </c>
      <c r="O9" s="14">
        <f>'[40]DTR Projections_Non_Agri'!$X104</f>
        <v>7.7799250970307714</v>
      </c>
      <c r="P9" s="14">
        <v>0</v>
      </c>
      <c r="Q9" s="14">
        <v>0</v>
      </c>
      <c r="R9" s="14">
        <f>'[40]DTR Projections_Non_Agri'!$AE104</f>
        <v>128.50465605943751</v>
      </c>
      <c r="S9" s="14">
        <f>'[40]DTR Projections_Non_Agri'!$AF104</f>
        <v>46.755448676768992</v>
      </c>
      <c r="T9" s="14">
        <f>'[40]DTR Projections_Non_Agri'!$AI104</f>
        <v>28.111531447403163</v>
      </c>
      <c r="U9" s="14">
        <f>'[40]DTR Projections_Non_Agri'!$AK104</f>
        <v>8.0474720853317336</v>
      </c>
      <c r="V9" s="14">
        <v>0</v>
      </c>
      <c r="W9" s="14">
        <v>0</v>
      </c>
      <c r="X9" s="14">
        <f>'[40]DTR Projections_Non_Agri'!$AR104</f>
        <v>132.94480368543418</v>
      </c>
      <c r="Y9" s="14">
        <f>'[40]DTR Projections_Non_Agri'!$AS104</f>
        <v>48.370962859761264</v>
      </c>
      <c r="Z9" s="14">
        <f>'[40]DTR Projections_Non_Agri'!$AV104</f>
        <v>29.082853058984185</v>
      </c>
      <c r="AA9" s="14">
        <f>'[40]DTR Projections_Non_Agri'!$AX104</f>
        <v>8.3255317694760436</v>
      </c>
      <c r="AB9" s="14">
        <v>0</v>
      </c>
      <c r="AC9" s="14">
        <v>0</v>
      </c>
      <c r="AD9" s="14">
        <f>'[40]DTR Projections_Non_Agri'!$BE104</f>
        <v>137.5601342546187</v>
      </c>
      <c r="AE9" s="14">
        <f>'[40]DTR Projections_Non_Agri'!$BF104</f>
        <v>50.050216033700892</v>
      </c>
      <c r="AF9" s="14">
        <f>'[40]DTR Projections_Non_Agri'!$BI104</f>
        <v>30.092497490667508</v>
      </c>
      <c r="AG9" s="14">
        <f>'[40]DTR Projections_Non_Agri'!$BK104</f>
        <v>8.614562105489016</v>
      </c>
      <c r="AH9" s="14">
        <v>0</v>
      </c>
      <c r="AI9" s="14">
        <v>0</v>
      </c>
      <c r="AJ9" s="14">
        <f>'[40]DTR Projections_Non_Agri'!$BR104</f>
        <v>142.35830073812713</v>
      </c>
      <c r="AK9" s="14">
        <f>'[40]DTR Projections_Non_Agri'!$BS104</f>
        <v>51.795992674342656</v>
      </c>
      <c r="AL9" s="14">
        <f>'[40]DTR Projections_Non_Agri'!$BV104</f>
        <v>31.142138897657734</v>
      </c>
      <c r="AM9" s="14">
        <f>'[40]DTR Projections_Non_Agri'!$BX104</f>
        <v>8.9150423528268892</v>
      </c>
    </row>
    <row r="10" spans="1:39">
      <c r="B10" s="6" t="s">
        <v>150</v>
      </c>
      <c r="C10" s="6"/>
      <c r="D10" s="14">
        <v>0</v>
      </c>
      <c r="E10" s="14">
        <v>0</v>
      </c>
      <c r="F10" s="14">
        <f>'[40]DTR Projections_Non_Agri'!$E105</f>
        <v>133.49211480241075</v>
      </c>
      <c r="G10" s="14">
        <f>'[40]DTR Projections_Non_Agri'!$F105</f>
        <v>44.789842587851119</v>
      </c>
      <c r="H10" s="14">
        <f>'[40]DTR Projections_Non_Agri'!$I105</f>
        <v>28.202559465298044</v>
      </c>
      <c r="I10" s="14">
        <f>'[40]DTR Projections_Non_Agri'!$K105</f>
        <v>15.709870161410468</v>
      </c>
      <c r="J10" s="14">
        <v>0</v>
      </c>
      <c r="K10" s="14">
        <v>0</v>
      </c>
      <c r="L10" s="14">
        <f>'[40]DTR Projections_Non_Agri'!$R105</f>
        <v>140.43557408716273</v>
      </c>
      <c r="M10" s="14">
        <f>'[40]DTR Projections_Non_Agri'!$S105</f>
        <v>47.119541602954129</v>
      </c>
      <c r="N10" s="14">
        <f>'[40]DTR Projections_Non_Agri'!$V105</f>
        <v>29.669487483203394</v>
      </c>
      <c r="O10" s="14">
        <f>'[40]DTR Projections_Non_Agri'!$X105</f>
        <v>16.527003398051075</v>
      </c>
      <c r="P10" s="14">
        <v>0</v>
      </c>
      <c r="Q10" s="14">
        <v>0</v>
      </c>
      <c r="R10" s="14">
        <f>'[40]DTR Projections_Non_Agri'!$AE105</f>
        <v>146.15467281010282</v>
      </c>
      <c r="S10" s="14">
        <f>'[40]DTR Projections_Non_Agri'!$AF105</f>
        <v>49.038437950682386</v>
      </c>
      <c r="T10" s="14">
        <f>'[40]DTR Projections_Non_Agri'!$AI105</f>
        <v>30.877747776782282</v>
      </c>
      <c r="U10" s="14">
        <f>'[40]DTR Projections_Non_Agri'!$AK105</f>
        <v>17.200049131955762</v>
      </c>
      <c r="V10" s="14">
        <v>0</v>
      </c>
      <c r="W10" s="14">
        <v>0</v>
      </c>
      <c r="X10" s="14">
        <f>'[40]DTR Projections_Non_Agri'!$AR105</f>
        <v>152.11517213920231</v>
      </c>
      <c r="Y10" s="14">
        <f>'[40]DTR Projections_Non_Agri'!$AS105</f>
        <v>51.03833005734738</v>
      </c>
      <c r="Z10" s="14">
        <f>'[40]DTR Projections_Non_Agri'!$AV105</f>
        <v>32.137008198423025</v>
      </c>
      <c r="AA10" s="14">
        <f>'[40]DTR Projections_Non_Agri'!$AX105</f>
        <v>17.901503826084529</v>
      </c>
      <c r="AB10" s="14">
        <v>0</v>
      </c>
      <c r="AC10" s="14">
        <v>0</v>
      </c>
      <c r="AD10" s="14">
        <f>'[40]DTR Projections_Non_Agri'!$BE105</f>
        <v>158.32770670237971</v>
      </c>
      <c r="AE10" s="14">
        <f>'[40]DTR Projections_Non_Agri'!$BF105</f>
        <v>53.122786098576228</v>
      </c>
      <c r="AF10" s="14">
        <f>'[40]DTR Projections_Non_Agri'!$BI105</f>
        <v>33.449515500502756</v>
      </c>
      <c r="AG10" s="14">
        <f>'[40]DTR Projections_Non_Agri'!$BK105</f>
        <v>18.6326190047245</v>
      </c>
      <c r="AH10" s="14">
        <v>0</v>
      </c>
      <c r="AI10" s="14">
        <v>0</v>
      </c>
      <c r="AJ10" s="14">
        <f>'[40]DTR Projections_Non_Agri'!$BR105</f>
        <v>164.80340701547485</v>
      </c>
      <c r="AK10" s="14">
        <f>'[40]DTR Projections_Non_Agri'!$BS105</f>
        <v>55.295540632422231</v>
      </c>
      <c r="AL10" s="14">
        <f>'[40]DTR Projections_Non_Agri'!$BV105</f>
        <v>34.817621200452422</v>
      </c>
      <c r="AM10" s="14">
        <f>'[40]DTR Projections_Non_Agri'!$BX105</f>
        <v>19.394704550177941</v>
      </c>
    </row>
    <row r="11" spans="1:39">
      <c r="B11" s="6" t="s">
        <v>426</v>
      </c>
      <c r="C11" s="6"/>
      <c r="D11" s="14">
        <v>0</v>
      </c>
      <c r="E11" s="14">
        <v>0</v>
      </c>
      <c r="F11" s="14">
        <f>'[40]DTR Projections_Non_Agri'!$E106</f>
        <v>67.406999638814852</v>
      </c>
      <c r="G11" s="14">
        <f>'[40]DTR Projections_Non_Agri'!$F106</f>
        <v>10.81686053683584</v>
      </c>
      <c r="H11" s="14">
        <f>'[40]DTR Projections_Non_Agri'!$I106</f>
        <v>1.3782100297898947</v>
      </c>
      <c r="I11" s="14">
        <f>'[40]DTR Projections_Non_Agri'!$K106</f>
        <v>4.1763940296663478E-2</v>
      </c>
      <c r="J11" s="14">
        <v>0</v>
      </c>
      <c r="K11" s="14">
        <v>0</v>
      </c>
      <c r="L11" s="14">
        <f>'[40]DTR Projections_Non_Agri'!$R106</f>
        <v>70.439137666400654</v>
      </c>
      <c r="M11" s="14">
        <f>'[40]DTR Projections_Non_Agri'!$S106</f>
        <v>11.303430393802831</v>
      </c>
      <c r="N11" s="14">
        <f>'[40]DTR Projections_Non_Agri'!$V106</f>
        <v>1.4402054169710172</v>
      </c>
      <c r="O11" s="14">
        <f>'[40]DTR Projections_Non_Agri'!$X106</f>
        <v>4.3642588393061135E-2</v>
      </c>
      <c r="P11" s="14">
        <v>0</v>
      </c>
      <c r="Q11" s="14">
        <v>0</v>
      </c>
      <c r="R11" s="14">
        <f>'[40]DTR Projections_Non_Agri'!$AE106</f>
        <v>72.511417069637886</v>
      </c>
      <c r="S11" s="14">
        <f>'[40]DTR Projections_Non_Agri'!$AF106</f>
        <v>11.635970892835324</v>
      </c>
      <c r="T11" s="14">
        <f>'[40]DTR Projections_Non_Agri'!$AI106</f>
        <v>1.4825754419442692</v>
      </c>
      <c r="U11" s="14">
        <f>'[40]DTR Projections_Non_Agri'!$AK106</f>
        <v>4.4926528543765734E-2</v>
      </c>
      <c r="V11" s="14">
        <v>0</v>
      </c>
      <c r="W11" s="14">
        <v>0</v>
      </c>
      <c r="X11" s="14">
        <f>'[40]DTR Projections_Non_Agri'!$AR106</f>
        <v>74.648671275011253</v>
      </c>
      <c r="Y11" s="14">
        <f>'[40]DTR Projections_Non_Agri'!$AS106</f>
        <v>11.978937955531546</v>
      </c>
      <c r="Z11" s="14">
        <f>'[40]DTR Projections_Non_Agri'!$AV106</f>
        <v>1.5262739480020888</v>
      </c>
      <c r="AA11" s="14">
        <f>'[40]DTR Projections_Non_Agri'!$AX106</f>
        <v>4.6250725697033E-2</v>
      </c>
      <c r="AB11" s="14">
        <v>0</v>
      </c>
      <c r="AC11" s="14">
        <v>0</v>
      </c>
      <c r="AD11" s="14">
        <f>'[40]DTR Projections_Non_Agri'!$BE106</f>
        <v>76.853255574306715</v>
      </c>
      <c r="AE11" s="14">
        <f>'[40]DTR Projections_Non_Agri'!$BF106</f>
        <v>12.332709537636578</v>
      </c>
      <c r="AF11" s="14">
        <f>'[40]DTR Projections_Non_Agri'!$BI106</f>
        <v>1.5713490916679811</v>
      </c>
      <c r="AG11" s="14">
        <f>'[40]DTR Projections_Non_Agri'!$BK106</f>
        <v>4.7616639141453976E-2</v>
      </c>
      <c r="AH11" s="14">
        <v>0</v>
      </c>
      <c r="AI11" s="14">
        <v>0</v>
      </c>
      <c r="AJ11" s="14">
        <f>'[40]DTR Projections_Non_Agri'!$BR106</f>
        <v>79.127638368109402</v>
      </c>
      <c r="AK11" s="14">
        <f>'[40]DTR Projections_Non_Agri'!$BS106</f>
        <v>12.697681745564024</v>
      </c>
      <c r="AL11" s="14">
        <f>'[40]DTR Projections_Non_Agri'!$BV106</f>
        <v>1.6178513420988911</v>
      </c>
      <c r="AM11" s="14">
        <f>'[40]DTR Projections_Non_Agri'!$BX106</f>
        <v>4.902579824542095E-2</v>
      </c>
    </row>
    <row r="12" spans="1:39">
      <c r="B12" s="6" t="s">
        <v>143</v>
      </c>
      <c r="C12" s="6"/>
      <c r="D12" s="14">
        <v>0</v>
      </c>
      <c r="E12" s="14">
        <v>0</v>
      </c>
      <c r="F12" s="14">
        <f>'[40]DTR Projections_Non_Agri'!$E107</f>
        <v>133.09215446530763</v>
      </c>
      <c r="G12" s="14">
        <f>'[40]DTR Projections_Non_Agri'!$F107</f>
        <v>7.9810329113486844</v>
      </c>
      <c r="H12" s="14">
        <f>'[40]DTR Projections_Non_Agri'!$I107</f>
        <v>1.573724799420867</v>
      </c>
      <c r="I12" s="14">
        <f>'[40]DTR Projections_Non_Agri'!$K107</f>
        <v>1.0116802281991291</v>
      </c>
      <c r="J12" s="14">
        <v>0</v>
      </c>
      <c r="K12" s="14">
        <v>0</v>
      </c>
      <c r="L12" s="14">
        <f>'[40]DTR Projections_Non_Agri'!$R107</f>
        <v>143.0713429593302</v>
      </c>
      <c r="M12" s="14">
        <f>'[40]DTR Projections_Non_Agri'!$S107</f>
        <v>8.5794470862436167</v>
      </c>
      <c r="N12" s="14">
        <f>'[40]DTR Projections_Non_Agri'!$V107</f>
        <v>1.6917219606677554</v>
      </c>
      <c r="O12" s="14">
        <f>'[40]DTR Projections_Non_Agri'!$X107</f>
        <v>1.0875355461435572</v>
      </c>
      <c r="P12" s="14">
        <v>0</v>
      </c>
      <c r="Q12" s="14">
        <v>0</v>
      </c>
      <c r="R12" s="14">
        <f>'[40]DTR Projections_Non_Agri'!$AE107</f>
        <v>152.75394323809942</v>
      </c>
      <c r="S12" s="14">
        <f>'[40]DTR Projections_Non_Agri'!$AF107</f>
        <v>9.160075988095489</v>
      </c>
      <c r="T12" s="14">
        <f>'[40]DTR Projections_Non_Agri'!$AI107</f>
        <v>1.8062121666667161</v>
      </c>
      <c r="U12" s="14">
        <f>'[40]DTR Projections_Non_Agri'!$AK107</f>
        <v>1.161136392857175</v>
      </c>
      <c r="V12" s="14">
        <v>0</v>
      </c>
      <c r="W12" s="14">
        <v>0</v>
      </c>
      <c r="X12" s="14">
        <f>'[40]DTR Projections_Non_Agri'!$AR107</f>
        <v>163.19116726871326</v>
      </c>
      <c r="Y12" s="14">
        <f>'[40]DTR Projections_Non_Agri'!$AS107</f>
        <v>9.7859568210123662</v>
      </c>
      <c r="Z12" s="14">
        <f>'[40]DTR Projections_Non_Agri'!$AV107</f>
        <v>1.9296252886503253</v>
      </c>
      <c r="AA12" s="14">
        <f>'[40]DTR Projections_Non_Agri'!$AX107</f>
        <v>1.240473399846638</v>
      </c>
      <c r="AB12" s="14">
        <v>0</v>
      </c>
      <c r="AC12" s="14">
        <v>0</v>
      </c>
      <c r="AD12" s="14">
        <f>'[40]DTR Projections_Non_Agri'!$BE107</f>
        <v>174.44885963006411</v>
      </c>
      <c r="AE12" s="14">
        <f>'[40]DTR Projections_Non_Agri'!$BF107</f>
        <v>10.461038035248777</v>
      </c>
      <c r="AF12" s="14">
        <f>'[40]DTR Projections_Non_Agri'!$BI107</f>
        <v>2.0627398942744066</v>
      </c>
      <c r="AG12" s="14">
        <f>'[40]DTR Projections_Non_Agri'!$BK107</f>
        <v>1.3260470748906901</v>
      </c>
      <c r="AH12" s="14">
        <v>0</v>
      </c>
      <c r="AI12" s="14">
        <v>0</v>
      </c>
      <c r="AJ12" s="14">
        <f>'[40]DTR Projections_Non_Agri'!$BR107</f>
        <v>186.59906727251018</v>
      </c>
      <c r="AK12" s="14">
        <f>'[40]DTR Projections_Non_Agri'!$BS107</f>
        <v>11.189640013807622</v>
      </c>
      <c r="AL12" s="14">
        <f>'[40]DTR Projections_Non_Agri'!$BV107</f>
        <v>2.2064078900465729</v>
      </c>
      <c r="AM12" s="14">
        <f>'[40]DTR Projections_Non_Agri'!$BX107</f>
        <v>1.4184050721727972</v>
      </c>
    </row>
    <row r="13" spans="1:39">
      <c r="B13" s="6" t="s">
        <v>413</v>
      </c>
      <c r="C13" s="6"/>
      <c r="D13" s="14">
        <v>0</v>
      </c>
      <c r="E13" s="14">
        <v>0</v>
      </c>
      <c r="F13" s="14">
        <f>'[40]DTR Projections_Non_Agri'!$E108</f>
        <v>463.47848162435616</v>
      </c>
      <c r="G13" s="14">
        <f>'[40]DTR Projections_Non_Agri'!$F108</f>
        <v>132.39892750447362</v>
      </c>
      <c r="H13" s="14">
        <f>'[40]DTR Projections_Non_Agri'!$I108</f>
        <v>61.512048306426259</v>
      </c>
      <c r="I13" s="14">
        <f>'[40]DTR Projections_Non_Agri'!$K108</f>
        <v>16.776013174479889</v>
      </c>
      <c r="J13" s="14">
        <v>0</v>
      </c>
      <c r="K13" s="14">
        <v>0</v>
      </c>
      <c r="L13" s="14">
        <f>'[40]DTR Projections_Non_Agri'!$R108</f>
        <v>497.06374434247778</v>
      </c>
      <c r="M13" s="14">
        <f>'[40]DTR Projections_Non_Agri'!$S108</f>
        <v>141.99301426390866</v>
      </c>
      <c r="N13" s="14">
        <f>'[40]DTR Projections_Non_Agri'!$V108</f>
        <v>65.969425260499179</v>
      </c>
      <c r="O13" s="14">
        <f>'[40]DTR Projections_Non_Agri'!$X108</f>
        <v>17.991661434681596</v>
      </c>
      <c r="P13" s="14">
        <v>0</v>
      </c>
      <c r="Q13" s="14">
        <v>0</v>
      </c>
      <c r="R13" s="14">
        <f>'[40]DTR Projections_Non_Agri'!$AE108</f>
        <v>529.57433428668821</v>
      </c>
      <c r="S13" s="14">
        <f>'[40]DTR Projections_Non_Agri'!$AF108</f>
        <v>151.28010613938395</v>
      </c>
      <c r="T13" s="14">
        <f>'[40]DTR Projections_Non_Agri'!$AI108</f>
        <v>70.284173535564719</v>
      </c>
      <c r="U13" s="14">
        <f>'[40]DTR Projections_Non_Agri'!$AK108</f>
        <v>19.168410964244924</v>
      </c>
      <c r="V13" s="14">
        <v>0</v>
      </c>
      <c r="W13" s="14">
        <v>0</v>
      </c>
      <c r="X13" s="14">
        <f>'[40]DTR Projections_Non_Agri'!$AR108</f>
        <v>564.25260060634992</v>
      </c>
      <c r="Y13" s="14">
        <f>'[40]DTR Projections_Non_Agri'!$AS108</f>
        <v>161.18642423282884</v>
      </c>
      <c r="Z13" s="14">
        <f>'[40]DTR Projections_Non_Agri'!$AV108</f>
        <v>74.886612003823586</v>
      </c>
      <c r="AA13" s="14">
        <f>'[40]DTR Projections_Non_Agri'!$AX108</f>
        <v>20.42362145558825</v>
      </c>
      <c r="AB13" s="14">
        <v>0</v>
      </c>
      <c r="AC13" s="14">
        <v>0</v>
      </c>
      <c r="AD13" s="14">
        <f>'[40]DTR Projections_Non_Agri'!$BE108</f>
        <v>601.24573820552143</v>
      </c>
      <c r="AE13" s="14">
        <f>'[40]DTR Projections_Non_Agri'!$BF108</f>
        <v>171.75401676914291</v>
      </c>
      <c r="AF13" s="14">
        <f>'[40]DTR Projections_Non_Agri'!$BI108</f>
        <v>79.796276113862675</v>
      </c>
      <c r="AG13" s="14">
        <f>'[40]DTR Projections_Non_Agri'!$BK108</f>
        <v>21.762620758326182</v>
      </c>
      <c r="AH13" s="14">
        <v>0</v>
      </c>
      <c r="AI13" s="14">
        <v>0</v>
      </c>
      <c r="AJ13" s="14">
        <f>'[40]DTR Projections_Non_Agri'!$BR108</f>
        <v>640.71113121806036</v>
      </c>
      <c r="AK13" s="14">
        <f>'[40]DTR Projections_Non_Agri'!$BS108</f>
        <v>183.02784266520175</v>
      </c>
      <c r="AL13" s="14">
        <f>'[40]DTR Projections_Non_Agri'!$BV108</f>
        <v>85.034053610913617</v>
      </c>
      <c r="AM13" s="14">
        <f>'[40]DTR Projections_Non_Agri'!$BX108</f>
        <v>23.191105530249168</v>
      </c>
    </row>
    <row r="14" spans="1:39">
      <c r="B14" s="6" t="s">
        <v>427</v>
      </c>
      <c r="C14" s="6"/>
      <c r="D14" s="14">
        <v>0</v>
      </c>
      <c r="E14" s="14">
        <v>0</v>
      </c>
      <c r="F14" s="14">
        <f>'[40]DTR Projections_Non_Agri'!$E109</f>
        <v>37.808614095050295</v>
      </c>
      <c r="G14" s="14">
        <f>'[40]DTR Projections_Non_Agri'!$F109</f>
        <v>7.4324625998816813</v>
      </c>
      <c r="H14" s="14">
        <f>'[40]DTR Projections_Non_Agri'!$I109</f>
        <v>0.64630109564188531</v>
      </c>
      <c r="I14" s="14">
        <f>'[40]DTR Projections_Non_Agri'!$K109</f>
        <v>1.1310269173732994</v>
      </c>
      <c r="J14" s="14">
        <v>0</v>
      </c>
      <c r="K14" s="14">
        <v>0</v>
      </c>
      <c r="L14" s="14">
        <f>'[40]DTR Projections_Non_Agri'!$R109</f>
        <v>40.713989611928461</v>
      </c>
      <c r="M14" s="14">
        <f>'[40]DTR Projections_Non_Agri'!$S109</f>
        <v>8.0036047955073037</v>
      </c>
      <c r="N14" s="14">
        <f>'[40]DTR Projections_Non_Agri'!$V109</f>
        <v>0.69596563439193937</v>
      </c>
      <c r="O14" s="14">
        <f>'[40]DTR Projections_Non_Agri'!$X109</f>
        <v>1.2179398601858942</v>
      </c>
      <c r="P14" s="14">
        <v>0</v>
      </c>
      <c r="Q14" s="14">
        <v>0</v>
      </c>
      <c r="R14" s="14">
        <f>'[40]DTR Projections_Non_Agri'!$AE109</f>
        <v>43.560938472916106</v>
      </c>
      <c r="S14" s="14">
        <f>'[40]DTR Projections_Non_Agri'!$AF109</f>
        <v>8.5632614092057295</v>
      </c>
      <c r="T14" s="14">
        <f>'[40]DTR Projections_Non_Agri'!$AI109</f>
        <v>0.74463142688745476</v>
      </c>
      <c r="U14" s="14">
        <f>'[40]DTR Projections_Non_Agri'!$AK109</f>
        <v>1.3031049970530459</v>
      </c>
      <c r="V14" s="14">
        <v>0</v>
      </c>
      <c r="W14" s="14">
        <v>0</v>
      </c>
      <c r="X14" s="14">
        <f>'[40]DTR Projections_Non_Agri'!$AR109</f>
        <v>46.62681961402086</v>
      </c>
      <c r="Y14" s="14">
        <f>'[40]DTR Projections_Non_Agri'!$AS109</f>
        <v>9.1659559924998266</v>
      </c>
      <c r="Z14" s="14">
        <f>'[40]DTR Projections_Non_Agri'!$AV109</f>
        <v>0.79703965152172407</v>
      </c>
      <c r="AA14" s="14">
        <f>'[40]DTR Projections_Non_Agri'!$AX109</f>
        <v>1.3948193901630173</v>
      </c>
      <c r="AB14" s="14">
        <v>0</v>
      </c>
      <c r="AC14" s="14">
        <v>0</v>
      </c>
      <c r="AD14" s="14">
        <f>'[40]DTR Projections_Non_Agri'!$BE109</f>
        <v>49.929882001464051</v>
      </c>
      <c r="AE14" s="14">
        <f>'[40]DTR Projections_Non_Agri'!$BF109</f>
        <v>9.8152759490057537</v>
      </c>
      <c r="AF14" s="14">
        <f>'[40]DTR Projections_Non_Agri'!$BI109</f>
        <v>0.85350225643528288</v>
      </c>
      <c r="AG14" s="14">
        <f>'[40]DTR Projections_Non_Agri'!$BK109</f>
        <v>1.4936289487617451</v>
      </c>
      <c r="AH14" s="14">
        <v>0</v>
      </c>
      <c r="AI14" s="14">
        <v>0</v>
      </c>
      <c r="AJ14" s="14">
        <f>'[40]DTR Projections_Non_Agri'!$BR109</f>
        <v>53.489994607442526</v>
      </c>
      <c r="AK14" s="14">
        <f>'[40]DTR Projections_Non_Agri'!$BS109</f>
        <v>10.515127145052805</v>
      </c>
      <c r="AL14" s="14">
        <f>'[40]DTR Projections_Non_Agri'!$BV109</f>
        <v>0.91435888217850469</v>
      </c>
      <c r="AM14" s="14">
        <f>'[40]DTR Projections_Non_Agri'!$BX109</f>
        <v>1.6001280438123833</v>
      </c>
    </row>
    <row r="15" spans="1:39">
      <c r="B15" s="6" t="s">
        <v>428</v>
      </c>
      <c r="C15" s="6"/>
      <c r="D15" s="14">
        <v>0</v>
      </c>
      <c r="E15" s="14">
        <v>0</v>
      </c>
      <c r="F15" s="14">
        <f>'[40]DTR Projections_Non_Agri'!$E110</f>
        <v>208.55512316568729</v>
      </c>
      <c r="G15" s="14">
        <f>'[40]DTR Projections_Non_Agri'!$F110</f>
        <v>19.686884471243758</v>
      </c>
      <c r="H15" s="14">
        <f>'[40]DTR Projections_Non_Agri'!$I110</f>
        <v>3.5957779856152987</v>
      </c>
      <c r="I15" s="14">
        <f>'[40]DTR Projections_Non_Agri'!$K110</f>
        <v>1.8877834424480318</v>
      </c>
      <c r="J15" s="14">
        <v>0</v>
      </c>
      <c r="K15" s="14">
        <v>0</v>
      </c>
      <c r="L15" s="14">
        <f>'[40]DTR Projections_Non_Agri'!$R110</f>
        <v>221.13957536859837</v>
      </c>
      <c r="M15" s="14">
        <f>'[40]DTR Projections_Non_Agri'!$S110</f>
        <v>20.874813364535797</v>
      </c>
      <c r="N15" s="14">
        <f>'[40]DTR Projections_Non_Agri'!$V110</f>
        <v>3.812751299458593</v>
      </c>
      <c r="O15" s="14">
        <f>'[40]DTR Projections_Non_Agri'!$X110</f>
        <v>2.0016944322157615</v>
      </c>
      <c r="P15" s="14">
        <v>0</v>
      </c>
      <c r="Q15" s="14">
        <v>0</v>
      </c>
      <c r="R15" s="14">
        <f>'[40]DTR Projections_Non_Agri'!$AE110</f>
        <v>232.42457479124013</v>
      </c>
      <c r="S15" s="14">
        <f>'[40]DTR Projections_Non_Agri'!$AF110</f>
        <v>21.940078396242065</v>
      </c>
      <c r="T15" s="14">
        <f>'[40]DTR Projections_Non_Agri'!$AI110</f>
        <v>4.0073202550213818</v>
      </c>
      <c r="U15" s="14">
        <f>'[40]DTR Projections_Non_Agri'!$AK110</f>
        <v>2.1038431338862256</v>
      </c>
      <c r="V15" s="14">
        <v>0</v>
      </c>
      <c r="W15" s="14">
        <v>0</v>
      </c>
      <c r="X15" s="14">
        <f>'[40]DTR Projections_Non_Agri'!$AR110</f>
        <v>244.31184563378596</v>
      </c>
      <c r="Y15" s="14">
        <f>'[40]DTR Projections_Non_Agri'!$AS110</f>
        <v>23.062195773189281</v>
      </c>
      <c r="Z15" s="14">
        <f>'[40]DTR Projections_Non_Agri'!$AV110</f>
        <v>4.2122732005825165</v>
      </c>
      <c r="AA15" s="14">
        <f>'[40]DTR Projections_Non_Agri'!$AX110</f>
        <v>2.2114434303058212</v>
      </c>
      <c r="AB15" s="14">
        <v>0</v>
      </c>
      <c r="AC15" s="14">
        <v>0</v>
      </c>
      <c r="AD15" s="14">
        <f>'[40]DTR Projections_Non_Agri'!$BE110</f>
        <v>256.8347672255108</v>
      </c>
      <c r="AE15" s="14">
        <f>'[40]DTR Projections_Non_Agri'!$BF110</f>
        <v>24.244316388959856</v>
      </c>
      <c r="AF15" s="14">
        <f>'[40]DTR Projections_Non_Agri'!$BI110</f>
        <v>4.4281856418191525</v>
      </c>
      <c r="AG15" s="14">
        <f>'[40]DTR Projections_Non_Agri'!$BK110</f>
        <v>2.3247974619550544</v>
      </c>
      <c r="AH15" s="14">
        <v>0</v>
      </c>
      <c r="AI15" s="14">
        <v>0</v>
      </c>
      <c r="AJ15" s="14">
        <f>'[40]DTR Projections_Non_Agri'!$BR110</f>
        <v>270.02863778671275</v>
      </c>
      <c r="AK15" s="14">
        <f>'[40]DTR Projections_Non_Agri'!$BS110</f>
        <v>25.489772273831939</v>
      </c>
      <c r="AL15" s="14">
        <f>'[40]DTR Projections_Non_Agri'!$BV110</f>
        <v>4.6556661687364267</v>
      </c>
      <c r="AM15" s="14">
        <f>'[40]DTR Projections_Non_Agri'!$BX110</f>
        <v>2.4442247385866245</v>
      </c>
    </row>
    <row r="16" spans="1:39">
      <c r="B16" s="6" t="s">
        <v>429</v>
      </c>
      <c r="C16" s="6"/>
      <c r="D16" s="14">
        <v>0</v>
      </c>
      <c r="E16" s="14">
        <v>0</v>
      </c>
      <c r="F16" s="14">
        <f>'[40]DTR Projections_Non_Agri'!$E111</f>
        <v>461.59972441808998</v>
      </c>
      <c r="G16" s="14">
        <f>'[40]DTR Projections_Non_Agri'!$F111</f>
        <v>75.520847313580148</v>
      </c>
      <c r="H16" s="14">
        <f>'[40]DTR Projections_Non_Agri'!$I111</f>
        <v>19.309307551767645</v>
      </c>
      <c r="I16" s="14">
        <f>'[40]DTR Projections_Non_Agri'!$K111</f>
        <v>6.8655315739618308</v>
      </c>
      <c r="J16" s="14">
        <v>0</v>
      </c>
      <c r="K16" s="14">
        <v>0</v>
      </c>
      <c r="L16" s="14">
        <f>'[40]DTR Projections_Non_Agri'!$R111</f>
        <v>505.81658374521771</v>
      </c>
      <c r="M16" s="14">
        <f>'[40]DTR Projections_Non_Agri'!$S111</f>
        <v>82.755025553482056</v>
      </c>
      <c r="N16" s="14">
        <f>'[40]DTR Projections_Non_Agri'!$V111</f>
        <v>21.158955397197111</v>
      </c>
      <c r="O16" s="14">
        <f>'[40]DTR Projections_Non_Agri'!$X111</f>
        <v>7.5231841412256406</v>
      </c>
      <c r="P16" s="14">
        <v>0</v>
      </c>
      <c r="Q16" s="14">
        <v>0</v>
      </c>
      <c r="R16" s="14">
        <f>'[40]DTR Projections_Non_Agri'!$AE111</f>
        <v>551.50469139481731</v>
      </c>
      <c r="S16" s="14">
        <f>'[40]DTR Projections_Non_Agri'!$AF111</f>
        <v>90.229910002777459</v>
      </c>
      <c r="T16" s="14">
        <f>'[40]DTR Projections_Non_Agri'!$AI111</f>
        <v>23.070147443891958</v>
      </c>
      <c r="U16" s="14">
        <f>'[40]DTR Projections_Non_Agri'!$AK111</f>
        <v>8.2027190911615868</v>
      </c>
      <c r="V16" s="14">
        <v>0</v>
      </c>
      <c r="W16" s="14">
        <v>0</v>
      </c>
      <c r="X16" s="14">
        <f>'[40]DTR Projections_Non_Agri'!$AR111</f>
        <v>601.52573308408978</v>
      </c>
      <c r="Y16" s="14">
        <f>'[40]DTR Projections_Non_Agri'!$AS111</f>
        <v>98.413691864094631</v>
      </c>
      <c r="Z16" s="14">
        <f>'[40]DTR Projections_Non_Agri'!$AV111</f>
        <v>25.162591669796921</v>
      </c>
      <c r="AA16" s="14">
        <f>'[40]DTR Projections_Non_Agri'!$AX111</f>
        <v>8.9466992603722399</v>
      </c>
      <c r="AB16" s="14">
        <v>0</v>
      </c>
      <c r="AC16" s="14">
        <v>0</v>
      </c>
      <c r="AD16" s="14">
        <f>'[40]DTR Projections_Non_Agri'!$BE111</f>
        <v>656.29819410530433</v>
      </c>
      <c r="AE16" s="14">
        <f>'[40]DTR Projections_Non_Agri'!$BF111</f>
        <v>107.37483817107463</v>
      </c>
      <c r="AF16" s="14">
        <f>'[40]DTR Projections_Non_Agri'!$BI111</f>
        <v>27.453793850558853</v>
      </c>
      <c r="AG16" s="14">
        <f>'[40]DTR Projections_Non_Agri'!$BK111</f>
        <v>9.7613489246431495</v>
      </c>
      <c r="AH16" s="14">
        <v>0</v>
      </c>
      <c r="AI16" s="14">
        <v>0</v>
      </c>
      <c r="AJ16" s="14">
        <f>'[40]DTR Projections_Non_Agri'!$BR111</f>
        <v>716.28124913928025</v>
      </c>
      <c r="AK16" s="14">
        <f>'[40]DTR Projections_Non_Agri'!$BS111</f>
        <v>117.18847301744208</v>
      </c>
      <c r="AL16" s="14">
        <f>'[40]DTR Projections_Non_Agri'!$BV111</f>
        <v>29.962961851050526</v>
      </c>
      <c r="AM16" s="14">
        <f>'[40]DTR Projections_Non_Agri'!$BX111</f>
        <v>10.653497547040189</v>
      </c>
    </row>
    <row r="17" spans="2:39">
      <c r="B17" s="6" t="s">
        <v>416</v>
      </c>
      <c r="C17" s="6"/>
      <c r="D17" s="14">
        <v>0</v>
      </c>
      <c r="E17" s="14">
        <v>0</v>
      </c>
      <c r="F17" s="14">
        <f>'[40]DTR Projections_Non_Agri'!$E112</f>
        <v>426.00685908127804</v>
      </c>
      <c r="G17" s="14">
        <f>'[40]DTR Projections_Non_Agri'!$F112</f>
        <v>68.901189305178718</v>
      </c>
      <c r="H17" s="14">
        <f>'[40]DTR Projections_Non_Agri'!$I112</f>
        <v>17.253675081362708</v>
      </c>
      <c r="I17" s="14">
        <f>'[40]DTR Projections_Non_Agri'!$K112</f>
        <v>7.6052383582322474</v>
      </c>
      <c r="J17" s="14">
        <v>0</v>
      </c>
      <c r="K17" s="14">
        <v>0</v>
      </c>
      <c r="L17" s="14">
        <f>'[40]DTR Projections_Non_Agri'!$R112</f>
        <v>461.66864461854641</v>
      </c>
      <c r="M17" s="14">
        <f>'[40]DTR Projections_Non_Agri'!$S112</f>
        <v>74.669029385413708</v>
      </c>
      <c r="N17" s="14">
        <f>'[40]DTR Projections_Non_Agri'!$V112</f>
        <v>18.698010653349066</v>
      </c>
      <c r="O17" s="14">
        <f>'[40]DTR Projections_Non_Agri'!$X112</f>
        <v>8.2418862748314972</v>
      </c>
      <c r="P17" s="14">
        <v>0</v>
      </c>
      <c r="Q17" s="14">
        <v>0</v>
      </c>
      <c r="R17" s="14">
        <f>'[40]DTR Projections_Non_Agri'!$AE112</f>
        <v>497.49515829987786</v>
      </c>
      <c r="S17" s="14">
        <f>'[40]DTR Projections_Non_Agri'!$AF112</f>
        <v>80.463512147089233</v>
      </c>
      <c r="T17" s="14">
        <f>'[40]DTR Projections_Non_Agri'!$AI112</f>
        <v>20.149017868793351</v>
      </c>
      <c r="U17" s="14">
        <f>'[40]DTR Projections_Non_Agri'!$AK112</f>
        <v>8.8814749816391743</v>
      </c>
      <c r="V17" s="14">
        <v>0</v>
      </c>
      <c r="W17" s="14">
        <v>0</v>
      </c>
      <c r="X17" s="14">
        <f>'[40]DTR Projections_Non_Agri'!$AR112</f>
        <v>536.15381448820301</v>
      </c>
      <c r="Y17" s="14">
        <f>'[40]DTR Projections_Non_Agri'!$AS112</f>
        <v>86.716057925483412</v>
      </c>
      <c r="Z17" s="14">
        <f>'[40]DTR Projections_Non_Agri'!$AV112</f>
        <v>21.714729496990905</v>
      </c>
      <c r="AA17" s="14">
        <f>'[40]DTR Projections_Non_Agri'!$AX112</f>
        <v>9.571624186173624</v>
      </c>
      <c r="AB17" s="14">
        <v>0</v>
      </c>
      <c r="AC17" s="14">
        <v>0</v>
      </c>
      <c r="AD17" s="14">
        <f>'[40]DTR Projections_Non_Agri'!$BE112</f>
        <v>577.87047830054223</v>
      </c>
      <c r="AE17" s="14">
        <f>'[40]DTR Projections_Non_Agri'!$BF112</f>
        <v>93.463197529557448</v>
      </c>
      <c r="AF17" s="14">
        <f>'[40]DTR Projections_Non_Agri'!$BI112</f>
        <v>23.404293285819985</v>
      </c>
      <c r="AG17" s="14">
        <f>'[40]DTR Projections_Non_Agri'!$BK112</f>
        <v>10.316366119407494</v>
      </c>
      <c r="AH17" s="14">
        <v>0</v>
      </c>
      <c r="AI17" s="14">
        <v>0</v>
      </c>
      <c r="AJ17" s="14">
        <f>'[40]DTR Projections_Non_Agri'!$BR112</f>
        <v>622.88911465544732</v>
      </c>
      <c r="AK17" s="14">
        <f>'[40]DTR Projections_Non_Agri'!$BS112</f>
        <v>100.74438918088369</v>
      </c>
      <c r="AL17" s="14">
        <f>'[40]DTR Projections_Non_Agri'!$BV112</f>
        <v>25.227590042000525</v>
      </c>
      <c r="AM17" s="14">
        <f>'[40]DTR Projections_Non_Agri'!$BX112</f>
        <v>11.120056136934442</v>
      </c>
    </row>
    <row r="18" spans="2:39">
      <c r="B18" s="6" t="s">
        <v>417</v>
      </c>
      <c r="C18" s="6"/>
      <c r="D18" s="14">
        <v>0</v>
      </c>
      <c r="E18" s="14">
        <v>0</v>
      </c>
      <c r="F18" s="14">
        <f>'[40]DTR Projections_Non_Agri'!$E113</f>
        <v>307.70162410155689</v>
      </c>
      <c r="G18" s="14">
        <f>'[40]DTR Projections_Non_Agri'!$F113</f>
        <v>67.443585540862642</v>
      </c>
      <c r="H18" s="14">
        <f>'[40]DTR Projections_Non_Agri'!$I113</f>
        <v>22.039878415778432</v>
      </c>
      <c r="I18" s="14">
        <f>'[40]DTR Projections_Non_Agri'!$K113</f>
        <v>7.4764251869778438</v>
      </c>
      <c r="J18" s="14">
        <v>0</v>
      </c>
      <c r="K18" s="14">
        <v>0</v>
      </c>
      <c r="L18" s="14">
        <f>'[40]DTR Projections_Non_Agri'!$R113</f>
        <v>328.45904302933218</v>
      </c>
      <c r="M18" s="14">
        <f>'[40]DTR Projections_Non_Agri'!$S113</f>
        <v>71.993300750038387</v>
      </c>
      <c r="N18" s="14">
        <f>'[40]DTR Projections_Non_Agri'!$V113</f>
        <v>23.526679113465196</v>
      </c>
      <c r="O18" s="14">
        <f>'[40]DTR Projections_Non_Agri'!$X113</f>
        <v>7.9807816073945546</v>
      </c>
      <c r="P18" s="14">
        <v>0</v>
      </c>
      <c r="Q18" s="14">
        <v>0</v>
      </c>
      <c r="R18" s="14">
        <f>'[40]DTR Projections_Non_Agri'!$AE113</f>
        <v>348.07664261300283</v>
      </c>
      <c r="S18" s="14">
        <f>'[40]DTR Projections_Non_Agri'!$AF113</f>
        <v>76.293184637524803</v>
      </c>
      <c r="T18" s="14">
        <f>'[40]DTR Projections_Non_Agri'!$AI113</f>
        <v>24.93183747392554</v>
      </c>
      <c r="U18" s="14">
        <f>'[40]DTR Projections_Non_Agri'!$AK113</f>
        <v>8.4574431006955884</v>
      </c>
      <c r="V18" s="14">
        <v>0</v>
      </c>
      <c r="W18" s="14">
        <v>0</v>
      </c>
      <c r="X18" s="14">
        <f>'[40]DTR Projections_Non_Agri'!$AR113</f>
        <v>368.88265344888464</v>
      </c>
      <c r="Y18" s="14">
        <f>'[40]DTR Projections_Non_Agri'!$AS113</f>
        <v>80.853550464878282</v>
      </c>
      <c r="Z18" s="14">
        <f>'[40]DTR Projections_Non_Agri'!$AV113</f>
        <v>26.422118685404797</v>
      </c>
      <c r="AA18" s="14">
        <f>'[40]DTR Projections_Non_Agri'!$AX113</f>
        <v>8.9629801901019803</v>
      </c>
      <c r="AB18" s="14">
        <v>0</v>
      </c>
      <c r="AC18" s="14">
        <v>0</v>
      </c>
      <c r="AD18" s="14">
        <f>'[40]DTR Projections_Non_Agri'!$BE113</f>
        <v>390.94995818801624</v>
      </c>
      <c r="AE18" s="14">
        <f>'[40]DTR Projections_Non_Agri'!$BF113</f>
        <v>85.690373017165797</v>
      </c>
      <c r="AF18" s="14">
        <f>'[40]DTR Projections_Non_Agri'!$BI113</f>
        <v>28.002743145332474</v>
      </c>
      <c r="AG18" s="14">
        <f>'[40]DTR Projections_Non_Agri'!$BK113</f>
        <v>9.499163752480273</v>
      </c>
      <c r="AH18" s="14">
        <v>0</v>
      </c>
      <c r="AI18" s="14">
        <v>0</v>
      </c>
      <c r="AJ18" s="14">
        <f>'[40]DTR Projections_Non_Agri'!$BR113</f>
        <v>414.35597741441381</v>
      </c>
      <c r="AK18" s="14">
        <f>'[40]DTR Projections_Non_Agri'!$BS113</f>
        <v>90.8206217263686</v>
      </c>
      <c r="AL18" s="14">
        <f>'[40]DTR Projections_Non_Agri'!$BV113</f>
        <v>29.679256291642396</v>
      </c>
      <c r="AM18" s="14">
        <f>'[40]DTR Projections_Non_Agri'!$BX113</f>
        <v>10.067874925786818</v>
      </c>
    </row>
    <row r="19" spans="2:39">
      <c r="B19" s="6" t="s">
        <v>430</v>
      </c>
      <c r="C19" s="6"/>
      <c r="D19" s="14">
        <v>0</v>
      </c>
      <c r="E19" s="14">
        <v>0</v>
      </c>
      <c r="F19" s="14">
        <f>'[40]DTR Projections_Non_Agri'!$E114</f>
        <v>81.56683414210795</v>
      </c>
      <c r="G19" s="14">
        <f>'[40]DTR Projections_Non_Agri'!$F114</f>
        <v>27.115921585887275</v>
      </c>
      <c r="H19" s="14">
        <f>'[40]DTR Projections_Non_Agri'!$I114</f>
        <v>12.316567614415584</v>
      </c>
      <c r="I19" s="14">
        <f>'[40]DTR Projections_Non_Agri'!$K114</f>
        <v>3.2130176385431959</v>
      </c>
      <c r="J19" s="14">
        <v>0</v>
      </c>
      <c r="K19" s="14">
        <v>0</v>
      </c>
      <c r="L19" s="14">
        <f>'[40]DTR Projections_Non_Agri'!$R114</f>
        <v>85.093669324818833</v>
      </c>
      <c r="M19" s="14">
        <f>'[40]DTR Projections_Non_Agri'!$S114</f>
        <v>28.288375896105094</v>
      </c>
      <c r="N19" s="14">
        <f>'[40]DTR Projections_Non_Agri'!$V114</f>
        <v>12.849118674532477</v>
      </c>
      <c r="O19" s="14">
        <f>'[40]DTR Projections_Non_Agri'!$X114</f>
        <v>3.3519440020519506</v>
      </c>
      <c r="P19" s="14">
        <v>0</v>
      </c>
      <c r="Q19" s="14">
        <v>0</v>
      </c>
      <c r="R19" s="14">
        <f>'[40]DTR Projections_Non_Agri'!$AE114</f>
        <v>87.082972515298422</v>
      </c>
      <c r="S19" s="14">
        <f>'[40]DTR Projections_Non_Agri'!$AF114</f>
        <v>28.949696025676651</v>
      </c>
      <c r="T19" s="14">
        <f>'[40]DTR Projections_Non_Agri'!$AI114</f>
        <v>13.149502862650253</v>
      </c>
      <c r="U19" s="14">
        <f>'[40]DTR Projections_Non_Agri'!$AK114</f>
        <v>3.4303050946044147</v>
      </c>
      <c r="V19" s="14">
        <v>0</v>
      </c>
      <c r="W19" s="14">
        <v>0</v>
      </c>
      <c r="X19" s="14">
        <f>'[40]DTR Projections_Non_Agri'!$AR114</f>
        <v>89.127143993995176</v>
      </c>
      <c r="Y19" s="14">
        <f>'[40]DTR Projections_Non_Agri'!$AS114</f>
        <v>29.629256463536443</v>
      </c>
      <c r="Z19" s="14">
        <f>'[40]DTR Projections_Non_Agri'!$AV114</f>
        <v>13.458172145915119</v>
      </c>
      <c r="AA19" s="14">
        <f>'[40]DTR Projections_Non_Agri'!$AX114</f>
        <v>3.510827516325683</v>
      </c>
      <c r="AB19" s="14">
        <v>0</v>
      </c>
      <c r="AC19" s="14">
        <v>0</v>
      </c>
      <c r="AD19" s="14">
        <f>'[40]DTR Projections_Non_Agri'!$BE114</f>
        <v>91.228430467913768</v>
      </c>
      <c r="AE19" s="14">
        <f>'[40]DTR Projections_Non_Agri'!$BF114</f>
        <v>30.32780410064337</v>
      </c>
      <c r="AF19" s="14">
        <f>'[40]DTR Projections_Non_Agri'!$BI114</f>
        <v>13.775465776414315</v>
      </c>
      <c r="AG19" s="14">
        <f>'[40]DTR Projections_Non_Agri'!$BK114</f>
        <v>3.593599767760256</v>
      </c>
      <c r="AH19" s="14">
        <v>0</v>
      </c>
      <c r="AI19" s="14">
        <v>0</v>
      </c>
      <c r="AJ19" s="14">
        <f>'[40]DTR Projections_Non_Agri'!$BR114</f>
        <v>93.389227952722024</v>
      </c>
      <c r="AK19" s="14">
        <f>'[40]DTR Projections_Non_Agri'!$BS114</f>
        <v>31.046135463841342</v>
      </c>
      <c r="AL19" s="14">
        <f>'[40]DTR Projections_Non_Agri'!$BV114</f>
        <v>14.10174555179867</v>
      </c>
      <c r="AM19" s="14">
        <f>'[40]DTR Projections_Non_Agri'!$BX114</f>
        <v>3.6787162309040009</v>
      </c>
    </row>
    <row r="20" spans="2:39">
      <c r="B20" s="6" t="s">
        <v>419</v>
      </c>
      <c r="C20" s="6"/>
      <c r="D20" s="14">
        <v>0</v>
      </c>
      <c r="E20" s="14">
        <v>0</v>
      </c>
      <c r="F20" s="14">
        <f>'[40]DTR Projections_Non_Agri'!$E115</f>
        <v>162.63574368989018</v>
      </c>
      <c r="G20" s="14">
        <f>'[40]DTR Projections_Non_Agri'!$F115</f>
        <v>9.5465111218252368</v>
      </c>
      <c r="H20" s="14">
        <f>'[40]DTR Projections_Non_Agri'!$I115</f>
        <v>4.1406554263338382</v>
      </c>
      <c r="I20" s="14">
        <f>'[40]DTR Projections_Non_Agri'!$K115</f>
        <v>0.23003641257410212</v>
      </c>
      <c r="J20" s="14">
        <v>0</v>
      </c>
      <c r="K20" s="14">
        <v>0</v>
      </c>
      <c r="L20" s="14">
        <f>'[40]DTR Projections_Non_Agri'!$R115</f>
        <v>174.30823133850078</v>
      </c>
      <c r="M20" s="14">
        <f>'[40]DTR Projections_Non_Agri'!$S115</f>
        <v>10.231671287903509</v>
      </c>
      <c r="N20" s="14">
        <f>'[40]DTR Projections_Non_Agri'!$V115</f>
        <v>4.4378333296930892</v>
      </c>
      <c r="O20" s="14">
        <f>'[40]DTR Projections_Non_Agri'!$X115</f>
        <v>0.24654629609406051</v>
      </c>
      <c r="P20" s="14">
        <v>0</v>
      </c>
      <c r="Q20" s="14">
        <v>0</v>
      </c>
      <c r="R20" s="14">
        <f>'[40]DTR Projections_Non_Agri'!$AE115</f>
        <v>185.48969242930548</v>
      </c>
      <c r="S20" s="14">
        <f>'[40]DTR Projections_Non_Agri'!$AF115</f>
        <v>10.888008820107746</v>
      </c>
      <c r="T20" s="14">
        <f>'[40]DTR Projections_Non_Agri'!$AI115</f>
        <v>4.7225098496852871</v>
      </c>
      <c r="U20" s="14">
        <f>'[40]DTR Projections_Non_Agri'!$AK115</f>
        <v>0.26236165831584934</v>
      </c>
      <c r="V20" s="14">
        <v>0</v>
      </c>
      <c r="W20" s="14">
        <v>0</v>
      </c>
      <c r="X20" s="14">
        <f>'[40]DTR Projections_Non_Agri'!$AR115</f>
        <v>197.47193729362141</v>
      </c>
      <c r="Y20" s="14">
        <f>'[40]DTR Projections_Non_Agri'!$AS115</f>
        <v>11.591351340431808</v>
      </c>
      <c r="Z20" s="14">
        <f>'[40]DTR Projections_Non_Agri'!$AV115</f>
        <v>5.0275740753680136</v>
      </c>
      <c r="AA20" s="14">
        <f>'[40]DTR Projections_Non_Agri'!$AX115</f>
        <v>0.2793096708537785</v>
      </c>
      <c r="AB20" s="14">
        <v>0</v>
      </c>
      <c r="AC20" s="14">
        <v>0</v>
      </c>
      <c r="AD20" s="14">
        <f>'[40]DTR Projections_Non_Agri'!$BE115</f>
        <v>210.31797264028847</v>
      </c>
      <c r="AE20" s="14">
        <f>'[40]DTR Projections_Non_Agri'!$BF115</f>
        <v>12.345397262478034</v>
      </c>
      <c r="AF20" s="14">
        <f>'[40]DTR Projections_Non_Agri'!$BI115</f>
        <v>5.35463013794228</v>
      </c>
      <c r="AG20" s="14">
        <f>'[40]DTR Projections_Non_Agri'!$BK115</f>
        <v>0.2974794521079045</v>
      </c>
      <c r="AH20" s="14">
        <v>0</v>
      </c>
      <c r="AI20" s="14">
        <v>0</v>
      </c>
      <c r="AJ20" s="14">
        <f>'[40]DTR Projections_Non_Agri'!$BR115</f>
        <v>224.09613255997752</v>
      </c>
      <c r="AK20" s="14">
        <f>'[40]DTR Projections_Non_Agri'!$BS115</f>
        <v>13.154157710380574</v>
      </c>
      <c r="AL20" s="14">
        <f>'[40]DTR Projections_Non_Agri'!$BV115</f>
        <v>5.7054178020927795</v>
      </c>
      <c r="AM20" s="14">
        <f>'[40]DTR Projections_Non_Agri'!$BX115</f>
        <v>0.31696765567182111</v>
      </c>
    </row>
    <row r="21" spans="2:39">
      <c r="B21" s="6" t="s">
        <v>420</v>
      </c>
      <c r="C21" s="6"/>
      <c r="D21" s="14">
        <v>0</v>
      </c>
      <c r="E21" s="14">
        <v>0</v>
      </c>
      <c r="F21" s="14">
        <f>'[40]DTR Projections_Non_Agri'!$E116</f>
        <v>99.929953978322246</v>
      </c>
      <c r="G21" s="14">
        <f>'[40]DTR Projections_Non_Agri'!$F116</f>
        <v>11.403857220642479</v>
      </c>
      <c r="H21" s="14">
        <f>'[40]DTR Projections_Non_Agri'!$I116</f>
        <v>1.0965247327540846</v>
      </c>
      <c r="I21" s="14">
        <f>'[40]DTR Projections_Non_Agri'!$K116</f>
        <v>0.51171154195190605</v>
      </c>
      <c r="J21" s="14">
        <v>0</v>
      </c>
      <c r="K21" s="14">
        <v>0</v>
      </c>
      <c r="L21" s="14">
        <f>'[40]DTR Projections_Non_Agri'!$R116</f>
        <v>105.94444880351712</v>
      </c>
      <c r="M21" s="14">
        <f>'[40]DTR Projections_Non_Agri'!$S116</f>
        <v>12.090222394549137</v>
      </c>
      <c r="N21" s="14">
        <f>'[40]DTR Projections_Non_Agri'!$V116</f>
        <v>1.1625213840912632</v>
      </c>
      <c r="O21" s="14">
        <f>'[40]DTR Projections_Non_Agri'!$X116</f>
        <v>0.54250997924258948</v>
      </c>
      <c r="P21" s="14">
        <v>0</v>
      </c>
      <c r="Q21" s="14">
        <v>0</v>
      </c>
      <c r="R21" s="14">
        <f>'[40]DTR Projections_Non_Agri'!$AE116</f>
        <v>111.26724934002435</v>
      </c>
      <c r="S21" s="14">
        <f>'[40]DTR Projections_Non_Agri'!$AF116</f>
        <v>12.697652448459253</v>
      </c>
      <c r="T21" s="14">
        <f>'[40]DTR Projections_Non_Agri'!$AI116</f>
        <v>1.2209281200441588</v>
      </c>
      <c r="U21" s="14">
        <f>'[40]DTR Projections_Non_Agri'!$AK116</f>
        <v>0.56976645602060749</v>
      </c>
      <c r="V21" s="14">
        <v>0</v>
      </c>
      <c r="W21" s="14">
        <v>0</v>
      </c>
      <c r="X21" s="14">
        <f>'[40]DTR Projections_Non_Agri'!$AR116</f>
        <v>116.8935963743485</v>
      </c>
      <c r="Y21" s="14">
        <f>'[40]DTR Projections_Non_Agri'!$AS116</f>
        <v>13.339722775712044</v>
      </c>
      <c r="Z21" s="14">
        <f>'[40]DTR Projections_Non_Agri'!$AV116</f>
        <v>1.2826656515107735</v>
      </c>
      <c r="AA21" s="14">
        <f>'[40]DTR Projections_Non_Agri'!$AX116</f>
        <v>0.59857730403836107</v>
      </c>
      <c r="AB21" s="14">
        <v>0</v>
      </c>
      <c r="AC21" s="14">
        <v>0</v>
      </c>
      <c r="AD21" s="14">
        <f>'[40]DTR Projections_Non_Agri'!$BE116</f>
        <v>122.84275789801788</v>
      </c>
      <c r="AE21" s="14">
        <f>'[40]DTR Projections_Non_Agri'!$BF116</f>
        <v>14.018632210746736</v>
      </c>
      <c r="AF21" s="14">
        <f>'[40]DTR Projections_Non_Agri'!$BI116</f>
        <v>1.3479454048794937</v>
      </c>
      <c r="AG21" s="14">
        <f>'[40]DTR Projections_Non_Agri'!$BK116</f>
        <v>0.62904118894376382</v>
      </c>
      <c r="AH21" s="14">
        <v>0</v>
      </c>
      <c r="AI21" s="14">
        <v>0</v>
      </c>
      <c r="AJ21" s="14">
        <f>'[40]DTR Projections_Non_Agri'!$BR116</f>
        <v>129.13532399209885</v>
      </c>
      <c r="AK21" s="14">
        <f>'[40]DTR Projections_Non_Agri'!$BS116</f>
        <v>14.736730462887653</v>
      </c>
      <c r="AL21" s="14">
        <f>'[40]DTR Projections_Non_Agri'!$BV116</f>
        <v>1.4169933137391972</v>
      </c>
      <c r="AM21" s="14">
        <f>'[40]DTR Projections_Non_Agri'!$BX116</f>
        <v>0.66126354641162555</v>
      </c>
    </row>
    <row r="22" spans="2:39">
      <c r="B22" s="6" t="s">
        <v>421</v>
      </c>
      <c r="C22" s="6"/>
      <c r="D22" s="14">
        <v>0</v>
      </c>
      <c r="E22" s="14">
        <v>0</v>
      </c>
      <c r="F22" s="14">
        <f>'[40]DTR Projections_Non_Agri'!$E117</f>
        <v>107.07799870249767</v>
      </c>
      <c r="G22" s="14">
        <f>'[40]DTR Projections_Non_Agri'!$F117</f>
        <v>13.402572407503035</v>
      </c>
      <c r="H22" s="14">
        <f>'[40]DTR Projections_Non_Agri'!$I117</f>
        <v>2.9941917080591889</v>
      </c>
      <c r="I22" s="14">
        <f>'[40]DTR Projections_Non_Agri'!$K117</f>
        <v>0</v>
      </c>
      <c r="J22" s="14">
        <v>0</v>
      </c>
      <c r="K22" s="14">
        <v>0</v>
      </c>
      <c r="L22" s="14">
        <f>'[40]DTR Projections_Non_Agri'!$R117</f>
        <v>114.58394605869074</v>
      </c>
      <c r="M22" s="14">
        <f>'[40]DTR Projections_Non_Agri'!$S117</f>
        <v>14.342065152485926</v>
      </c>
      <c r="N22" s="14">
        <f>'[40]DTR Projections_Non_Agri'!$V117</f>
        <v>3.2040783851298338</v>
      </c>
      <c r="O22" s="14">
        <f>'[40]DTR Projections_Non_Agri'!$X117</f>
        <v>0</v>
      </c>
      <c r="P22" s="14">
        <v>0</v>
      </c>
      <c r="Q22" s="14">
        <v>0</v>
      </c>
      <c r="R22" s="14">
        <f>'[40]DTR Projections_Non_Agri'!$AE117</f>
        <v>121.56184269895535</v>
      </c>
      <c r="S22" s="14">
        <f>'[40]DTR Projections_Non_Agri'!$AF117</f>
        <v>15.215463666713456</v>
      </c>
      <c r="T22" s="14">
        <f>'[40]DTR Projections_Non_Agri'!$AI117</f>
        <v>3.3991993297976859</v>
      </c>
      <c r="U22" s="14">
        <f>'[40]DTR Projections_Non_Agri'!$AK117</f>
        <v>0</v>
      </c>
      <c r="V22" s="14">
        <v>0</v>
      </c>
      <c r="W22" s="14">
        <v>0</v>
      </c>
      <c r="X22" s="14">
        <f>'[40]DTR Projections_Non_Agri'!$AR117</f>
        <v>129.0398637704125</v>
      </c>
      <c r="Y22" s="14">
        <f>'[40]DTR Projections_Non_Agri'!$AS117</f>
        <v>16.15146097792114</v>
      </c>
      <c r="Z22" s="14">
        <f>'[40]DTR Projections_Non_Agri'!$AV117</f>
        <v>3.6083051120887641</v>
      </c>
      <c r="AA22" s="14">
        <f>'[40]DTR Projections_Non_Agri'!$AX117</f>
        <v>0</v>
      </c>
      <c r="AB22" s="14">
        <v>0</v>
      </c>
      <c r="AC22" s="14">
        <v>0</v>
      </c>
      <c r="AD22" s="14">
        <f>'[40]DTR Projections_Non_Agri'!$BE117</f>
        <v>137.05810930556029</v>
      </c>
      <c r="AE22" s="14">
        <f>'[40]DTR Projections_Non_Agri'!$BF117</f>
        <v>17.155076264610749</v>
      </c>
      <c r="AF22" s="14">
        <f>'[40]DTR Projections_Non_Agri'!$BI117</f>
        <v>3.8325170378385707</v>
      </c>
      <c r="AG22" s="14">
        <f>'[40]DTR Projections_Non_Agri'!$BK117</f>
        <v>0</v>
      </c>
      <c r="AH22" s="14">
        <v>0</v>
      </c>
      <c r="AI22" s="14">
        <v>0</v>
      </c>
      <c r="AJ22" s="14">
        <f>'[40]DTR Projections_Non_Agri'!$BR117</f>
        <v>145.66013615414823</v>
      </c>
      <c r="AK22" s="14">
        <f>'[40]DTR Projections_Non_Agri'!$BS117</f>
        <v>18.231761382809502</v>
      </c>
      <c r="AL22" s="14">
        <f>'[40]DTR Projections_Non_Agri'!$BV117</f>
        <v>4.0730530748829734</v>
      </c>
      <c r="AM22" s="14">
        <f>'[40]DTR Projections_Non_Agri'!$BX117</f>
        <v>0</v>
      </c>
    </row>
    <row r="23" spans="2:39">
      <c r="B23" s="6" t="s">
        <v>422</v>
      </c>
      <c r="C23" s="6"/>
      <c r="D23" s="14">
        <v>0</v>
      </c>
      <c r="E23" s="14">
        <v>0</v>
      </c>
      <c r="F23" s="14">
        <f>'[40]DTR Projections_Non_Agri'!$E118</f>
        <v>54.167462766551232</v>
      </c>
      <c r="G23" s="14">
        <f>'[40]DTR Projections_Non_Agri'!$F118</f>
        <v>3.3459033762310439</v>
      </c>
      <c r="H23" s="14">
        <f>'[40]DTR Projections_Non_Agri'!$I118</f>
        <v>0.45214910489608706</v>
      </c>
      <c r="I23" s="14">
        <f>'[40]DTR Projections_Non_Agri'!$K118</f>
        <v>0.36171928391686964</v>
      </c>
      <c r="J23" s="14">
        <v>0</v>
      </c>
      <c r="K23" s="14">
        <v>0</v>
      </c>
      <c r="L23" s="14">
        <f>'[40]DTR Projections_Non_Agri'!$R118</f>
        <v>57.578317189015621</v>
      </c>
      <c r="M23" s="14">
        <f>'[40]DTR Projections_Non_Agri'!$S118</f>
        <v>3.5565905442296795</v>
      </c>
      <c r="N23" s="14">
        <f>'[40]DTR Projections_Non_Agri'!$V118</f>
        <v>0.48062034381482155</v>
      </c>
      <c r="O23" s="14">
        <f>'[40]DTR Projections_Non_Agri'!$X118</f>
        <v>0.38449627505185724</v>
      </c>
      <c r="P23" s="14">
        <v>0</v>
      </c>
      <c r="Q23" s="14">
        <v>0</v>
      </c>
      <c r="R23" s="14">
        <f>'[40]DTR Projections_Non_Agri'!$AE118</f>
        <v>60.641452721017679</v>
      </c>
      <c r="S23" s="14">
        <f>'[40]DTR Projections_Non_Agri'!$AF118</f>
        <v>3.7457992498792221</v>
      </c>
      <c r="T23" s="14">
        <f>'[40]DTR Projections_Non_Agri'!$AI118</f>
        <v>0.5061890878215165</v>
      </c>
      <c r="U23" s="14">
        <f>'[40]DTR Projections_Non_Agri'!$AK118</f>
        <v>0.40495127025721317</v>
      </c>
      <c r="V23" s="14">
        <v>0</v>
      </c>
      <c r="W23" s="14">
        <v>0</v>
      </c>
      <c r="X23" s="14">
        <f>'[40]DTR Projections_Non_Agri'!$AR118</f>
        <v>63.898299144839463</v>
      </c>
      <c r="Y23" s="14">
        <f>'[40]DTR Projections_Non_Agri'!$AS118</f>
        <v>3.9469734029366612</v>
      </c>
      <c r="Z23" s="14">
        <f>'[40]DTR Projections_Non_Agri'!$AV118</f>
        <v>0.53337478418062989</v>
      </c>
      <c r="AA23" s="14">
        <f>'[40]DTR Projections_Non_Agri'!$AX118</f>
        <v>0.42669982734450396</v>
      </c>
      <c r="AB23" s="14">
        <v>0</v>
      </c>
      <c r="AC23" s="14">
        <v>0</v>
      </c>
      <c r="AD23" s="14">
        <f>'[40]DTR Projections_Non_Agri'!$BE118</f>
        <v>67.362767586288371</v>
      </c>
      <c r="AE23" s="14">
        <f>'[40]DTR Projections_Non_Agri'!$BF118</f>
        <v>4.1609722883016191</v>
      </c>
      <c r="AF23" s="14">
        <f>'[40]DTR Projections_Non_Agri'!$BI118</f>
        <v>0.56229355247319168</v>
      </c>
      <c r="AG23" s="14">
        <f>'[40]DTR Projections_Non_Agri'!$BK118</f>
        <v>0.44983484197855333</v>
      </c>
      <c r="AH23" s="14">
        <v>0</v>
      </c>
      <c r="AI23" s="14">
        <v>0</v>
      </c>
      <c r="AJ23" s="14">
        <f>'[40]DTR Projections_Non_Agri'!$BR118</f>
        <v>71.049848466026305</v>
      </c>
      <c r="AK23" s="14">
        <f>'[40]DTR Projections_Non_Agri'!$BS118</f>
        <v>4.3887218585024597</v>
      </c>
      <c r="AL23" s="14">
        <f>'[40]DTR Projections_Non_Agri'!$BV118</f>
        <v>0.59307052141925132</v>
      </c>
      <c r="AM23" s="14">
        <f>'[40]DTR Projections_Non_Agri'!$BX118</f>
        <v>0.47445641713540099</v>
      </c>
    </row>
    <row r="24" spans="2:39">
      <c r="B24" s="6" t="s">
        <v>423</v>
      </c>
      <c r="C24" s="6"/>
      <c r="D24" s="14">
        <v>0</v>
      </c>
      <c r="E24" s="14">
        <v>0</v>
      </c>
      <c r="F24" s="14">
        <f>'[40]DTR Projections_Non_Agri'!$E119</f>
        <v>326.14881117446197</v>
      </c>
      <c r="G24" s="14">
        <f>'[40]DTR Projections_Non_Agri'!$F119</f>
        <v>10.211079787367078</v>
      </c>
      <c r="H24" s="14">
        <f>'[40]DTR Projections_Non_Agri'!$I119</f>
        <v>1.211484042568975</v>
      </c>
      <c r="I24" s="14">
        <f>'[40]DTR Projections_Non_Agri'!$K119</f>
        <v>0</v>
      </c>
      <c r="J24" s="14">
        <v>0</v>
      </c>
      <c r="K24" s="14">
        <v>0</v>
      </c>
      <c r="L24" s="14">
        <f>'[40]DTR Projections_Non_Agri'!$R119</f>
        <v>352.31592679275565</v>
      </c>
      <c r="M24" s="14">
        <f>'[40]DTR Projections_Non_Agri'!$S119</f>
        <v>11.030320870667328</v>
      </c>
      <c r="N24" s="14">
        <f>'[40]DTR Projections_Non_Agri'!$V119</f>
        <v>1.3086821371978186</v>
      </c>
      <c r="O24" s="14">
        <f>'[40]DTR Projections_Non_Agri'!$X119</f>
        <v>0</v>
      </c>
      <c r="P24" s="14">
        <v>0</v>
      </c>
      <c r="Q24" s="14">
        <v>0</v>
      </c>
      <c r="R24" s="14">
        <f>'[40]DTR Projections_Non_Agri'!$AE119</f>
        <v>378.34670344972079</v>
      </c>
      <c r="S24" s="14">
        <f>'[40]DTR Projections_Non_Agri'!$AF119</f>
        <v>11.845293448412592</v>
      </c>
      <c r="T24" s="14">
        <f>'[40]DTR Projections_Non_Agri'!$AI119</f>
        <v>1.4053737989642054</v>
      </c>
      <c r="U24" s="14">
        <f>'[40]DTR Projections_Non_Agri'!$AK119</f>
        <v>0</v>
      </c>
      <c r="V24" s="14">
        <v>0</v>
      </c>
      <c r="W24" s="14">
        <v>0</v>
      </c>
      <c r="X24" s="14">
        <f>'[40]DTR Projections_Non_Agri'!$AR119</f>
        <v>406.33792737958606</v>
      </c>
      <c r="Y24" s="14">
        <f>'[40]DTR Projections_Non_Agri'!$AS119</f>
        <v>12.721643786360085</v>
      </c>
      <c r="Z24" s="14">
        <f>'[40]DTR Projections_Non_Agri'!$AV119</f>
        <v>1.50934756787323</v>
      </c>
      <c r="AA24" s="14">
        <f>'[40]DTR Projections_Non_Agri'!$AX119</f>
        <v>0</v>
      </c>
      <c r="AB24" s="14">
        <v>0</v>
      </c>
      <c r="AC24" s="14">
        <v>0</v>
      </c>
      <c r="AD24" s="14">
        <f>'[40]DTR Projections_Non_Agri'!$BE119</f>
        <v>436.43880387837356</v>
      </c>
      <c r="AE24" s="14">
        <f>'[40]DTR Projections_Non_Agri'!$BF119</f>
        <v>13.664043209776622</v>
      </c>
      <c r="AF24" s="14">
        <f>'[40]DTR Projections_Non_Agri'!$BI119</f>
        <v>1.6211576689565483</v>
      </c>
      <c r="AG24" s="14">
        <f>'[40]DTR Projections_Non_Agri'!$BK119</f>
        <v>0</v>
      </c>
      <c r="AH24" s="14">
        <v>0</v>
      </c>
      <c r="AI24" s="14">
        <v>0</v>
      </c>
      <c r="AJ24" s="14">
        <f>'[40]DTR Projections_Non_Agri'!$BR119</f>
        <v>468.80996631188339</v>
      </c>
      <c r="AK24" s="14">
        <f>'[40]DTR Projections_Non_Agri'!$BS119</f>
        <v>14.677520834386375</v>
      </c>
      <c r="AL24" s="14">
        <f>'[40]DTR Projections_Non_Agri'!$BV119</f>
        <v>1.7414007769610949</v>
      </c>
      <c r="AM24" s="14">
        <f>'[40]DTR Projections_Non_Agri'!$BX119</f>
        <v>0</v>
      </c>
    </row>
    <row r="25" spans="2:39">
      <c r="B25" s="6" t="s">
        <v>424</v>
      </c>
      <c r="C25" s="6"/>
      <c r="D25" s="14">
        <v>0</v>
      </c>
      <c r="E25" s="14">
        <v>0</v>
      </c>
      <c r="F25" s="14">
        <f>'[40]DTR Projections_Non_Agri'!$E120</f>
        <v>14.599154367822484</v>
      </c>
      <c r="G25" s="14">
        <f>'[40]DTR Projections_Non_Agri'!$F120</f>
        <v>4.1961641296735284</v>
      </c>
      <c r="H25" s="14">
        <f>'[40]DTR Projections_Non_Agri'!$I120</f>
        <v>0.43710043017432582</v>
      </c>
      <c r="I25" s="14">
        <f>'[40]DTR Projections_Non_Agri'!$K120</f>
        <v>8.7420086034865174E-2</v>
      </c>
      <c r="J25" s="14">
        <v>0</v>
      </c>
      <c r="K25" s="14">
        <v>0</v>
      </c>
      <c r="L25" s="14">
        <f>'[40]DTR Projections_Non_Agri'!$R120</f>
        <v>15.256409819125519</v>
      </c>
      <c r="M25" s="14">
        <f>'[40]DTR Projections_Non_Agri'!$S120</f>
        <v>4.3850758761558373</v>
      </c>
      <c r="N25" s="14">
        <f>'[40]DTR Projections_Non_Agri'!$V120</f>
        <v>0.4567787370995664</v>
      </c>
      <c r="O25" s="14">
        <f>'[40]DTR Projections_Non_Agri'!$X120</f>
        <v>9.13557474199133E-2</v>
      </c>
      <c r="P25" s="14">
        <v>0</v>
      </c>
      <c r="Q25" s="14">
        <v>0</v>
      </c>
      <c r="R25" s="14">
        <f>'[40]DTR Projections_Non_Agri'!$AE120</f>
        <v>15.706811574072683</v>
      </c>
      <c r="S25" s="14">
        <f>'[40]DTR Projections_Non_Agri'!$AF120</f>
        <v>4.5145326679969386</v>
      </c>
      <c r="T25" s="14">
        <f>'[40]DTR Projections_Non_Agri'!$AI120</f>
        <v>0.47026381958301444</v>
      </c>
      <c r="U25" s="14">
        <f>'[40]DTR Projections_Non_Agri'!$AK120</f>
        <v>9.4052763916602902E-2</v>
      </c>
      <c r="V25" s="14">
        <v>0</v>
      </c>
      <c r="W25" s="14">
        <v>0</v>
      </c>
      <c r="X25" s="14">
        <f>'[40]DTR Projections_Non_Agri'!$AR120</f>
        <v>16.171370318702618</v>
      </c>
      <c r="Y25" s="14">
        <f>'[40]DTR Projections_Non_Agri'!$AS120</f>
        <v>4.6480585347169203</v>
      </c>
      <c r="Z25" s="14">
        <f>'[40]DTR Projections_Non_Agri'!$AV120</f>
        <v>0.48417276403301251</v>
      </c>
      <c r="AA25" s="14">
        <f>'[40]DTR Projections_Non_Agri'!$AX120</f>
        <v>9.6834552806602511E-2</v>
      </c>
      <c r="AB25" s="14">
        <v>0</v>
      </c>
      <c r="AC25" s="14">
        <v>0</v>
      </c>
      <c r="AD25" s="14">
        <f>'[40]DTR Projections_Non_Agri'!$BE120</f>
        <v>16.650599654230071</v>
      </c>
      <c r="AE25" s="14">
        <f>'[40]DTR Projections_Non_Agri'!$BF120</f>
        <v>4.7858010982218158</v>
      </c>
      <c r="AF25" s="14">
        <f>'[40]DTR Projections_Non_Agri'!$BI120</f>
        <v>0.49852094773143923</v>
      </c>
      <c r="AG25" s="14">
        <f>'[40]DTR Projections_Non_Agri'!$BK120</f>
        <v>9.9704189546287847E-2</v>
      </c>
      <c r="AH25" s="14">
        <v>0</v>
      </c>
      <c r="AI25" s="14">
        <v>0</v>
      </c>
      <c r="AJ25" s="14">
        <f>'[40]DTR Projections_Non_Agri'!$BR120</f>
        <v>17.145037814392825</v>
      </c>
      <c r="AK25" s="14">
        <f>'[40]DTR Projections_Non_Agri'!$BS120</f>
        <v>4.9279150604242847</v>
      </c>
      <c r="AL25" s="14">
        <f>'[40]DTR Projections_Non_Agri'!$BV120</f>
        <v>0.51332448546086296</v>
      </c>
      <c r="AM25" s="14">
        <f>'[40]DTR Projections_Non_Agri'!$BX120</f>
        <v>0.10266489709217261</v>
      </c>
    </row>
    <row r="26" spans="2:39">
      <c r="B26" s="6" t="s">
        <v>53</v>
      </c>
      <c r="C26" s="6"/>
      <c r="D26" s="14">
        <f t="shared" ref="D26:AM26" si="0">SUM(D5:D25)</f>
        <v>0</v>
      </c>
      <c r="E26" s="14">
        <f t="shared" si="0"/>
        <v>0</v>
      </c>
      <c r="F26" s="14">
        <f t="shared" si="0"/>
        <v>4085.2902888600343</v>
      </c>
      <c r="G26" s="14">
        <f t="shared" si="0"/>
        <v>819.37084600061633</v>
      </c>
      <c r="H26" s="14">
        <f t="shared" si="0"/>
        <v>308.44591210332385</v>
      </c>
      <c r="I26" s="14">
        <f t="shared" si="0"/>
        <v>108.50209020348568</v>
      </c>
      <c r="J26" s="14">
        <f t="shared" si="0"/>
        <v>0</v>
      </c>
      <c r="K26" s="14">
        <f t="shared" si="0"/>
        <v>0</v>
      </c>
      <c r="L26" s="14">
        <f t="shared" si="0"/>
        <v>4376.0832355548755</v>
      </c>
      <c r="M26" s="14">
        <f t="shared" si="0"/>
        <v>875.15186961718382</v>
      </c>
      <c r="N26" s="14">
        <f t="shared" si="0"/>
        <v>328.80970700936444</v>
      </c>
      <c r="O26" s="14">
        <f t="shared" si="0"/>
        <v>115.71327873582483</v>
      </c>
      <c r="P26" s="14">
        <f t="shared" si="0"/>
        <v>0</v>
      </c>
      <c r="Q26" s="14">
        <f t="shared" si="0"/>
        <v>0</v>
      </c>
      <c r="R26" s="14">
        <f t="shared" si="0"/>
        <v>4652.6183297992548</v>
      </c>
      <c r="S26" s="14">
        <f t="shared" si="0"/>
        <v>927.25797071682018</v>
      </c>
      <c r="T26" s="14">
        <f t="shared" si="0"/>
        <v>347.58223263438396</v>
      </c>
      <c r="U26" s="14">
        <f t="shared" si="0"/>
        <v>122.3931230452891</v>
      </c>
      <c r="V26" s="14">
        <f t="shared" si="0"/>
        <v>0</v>
      </c>
      <c r="W26" s="14">
        <f t="shared" si="0"/>
        <v>0</v>
      </c>
      <c r="X26" s="14">
        <f t="shared" si="0"/>
        <v>4948.5822983865919</v>
      </c>
      <c r="Y26" s="14">
        <f t="shared" si="0"/>
        <v>982.8352458591346</v>
      </c>
      <c r="Z26" s="14">
        <f t="shared" si="0"/>
        <v>367.55285051972436</v>
      </c>
      <c r="AA26" s="14">
        <f t="shared" si="0"/>
        <v>129.50184639531264</v>
      </c>
      <c r="AB26" s="14">
        <f t="shared" si="0"/>
        <v>0</v>
      </c>
      <c r="AC26" s="14">
        <f t="shared" si="0"/>
        <v>0</v>
      </c>
      <c r="AD26" s="14">
        <f t="shared" si="0"/>
        <v>5265.4508296141748</v>
      </c>
      <c r="AE26" s="14">
        <f t="shared" si="0"/>
        <v>1042.1354937638732</v>
      </c>
      <c r="AF26" s="14">
        <f t="shared" si="0"/>
        <v>388.80477919397873</v>
      </c>
      <c r="AG26" s="14">
        <f t="shared" si="0"/>
        <v>137.06936779722236</v>
      </c>
      <c r="AH26" s="14">
        <f t="shared" si="0"/>
        <v>0</v>
      </c>
      <c r="AI26" s="14">
        <f t="shared" si="0"/>
        <v>0</v>
      </c>
      <c r="AJ26" s="14">
        <f t="shared" si="0"/>
        <v>5604.818505513972</v>
      </c>
      <c r="AK26" s="14">
        <f t="shared" si="0"/>
        <v>1105.4300469400423</v>
      </c>
      <c r="AL26" s="14">
        <f t="shared" si="0"/>
        <v>411.4274279997498</v>
      </c>
      <c r="AM26" s="14">
        <f t="shared" si="0"/>
        <v>145.1278406998627</v>
      </c>
    </row>
  </sheetData>
  <mergeCells count="6">
    <mergeCell ref="AH3:AM3"/>
    <mergeCell ref="D3:I3"/>
    <mergeCell ref="J3:O3"/>
    <mergeCell ref="P3:U3"/>
    <mergeCell ref="V3:AA3"/>
    <mergeCell ref="AB3:AG3"/>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theme="4" tint="0.79998168889431442"/>
  </sheetPr>
  <dimension ref="A1:AM26"/>
  <sheetViews>
    <sheetView zoomScale="70" zoomScaleNormal="70" workbookViewId="0">
      <pane xSplit="3" ySplit="4" topLeftCell="D5" activePane="bottomRight" state="frozen"/>
      <selection pane="topRight" activeCell="D1" sqref="D1"/>
      <selection pane="bottomLeft" activeCell="A5" sqref="A5"/>
      <selection pane="bottomRight" activeCell="D6" sqref="D6"/>
    </sheetView>
  </sheetViews>
  <sheetFormatPr defaultColWidth="9.1796875" defaultRowHeight="14.5"/>
  <cols>
    <col min="2" max="2" width="22.81640625" bestFit="1" customWidth="1"/>
    <col min="3" max="3" width="5.1796875" customWidth="1"/>
    <col min="4" max="9" width="5.81640625" customWidth="1"/>
    <col min="10" max="10" width="5.81640625" bestFit="1" customWidth="1"/>
  </cols>
  <sheetData>
    <row r="1" spans="1:39">
      <c r="B1" t="s">
        <v>433</v>
      </c>
      <c r="E1" s="319"/>
    </row>
    <row r="3" spans="1:39">
      <c r="A3" t="s">
        <v>397</v>
      </c>
      <c r="B3" s="85"/>
      <c r="C3" s="85"/>
      <c r="D3" s="501" t="s">
        <v>16</v>
      </c>
      <c r="E3" s="501"/>
      <c r="F3" s="501"/>
      <c r="G3" s="501"/>
      <c r="H3" s="501"/>
      <c r="I3" s="501"/>
      <c r="J3" s="499" t="s">
        <v>378</v>
      </c>
      <c r="K3" s="499"/>
      <c r="L3" s="499"/>
      <c r="M3" s="499"/>
      <c r="N3" s="499"/>
      <c r="O3" s="499"/>
      <c r="P3" s="499" t="s">
        <v>379</v>
      </c>
      <c r="Q3" s="499"/>
      <c r="R3" s="499"/>
      <c r="S3" s="499"/>
      <c r="T3" s="499"/>
      <c r="U3" s="499"/>
      <c r="V3" s="499" t="s">
        <v>380</v>
      </c>
      <c r="W3" s="499"/>
      <c r="X3" s="499"/>
      <c r="Y3" s="499"/>
      <c r="Z3" s="499"/>
      <c r="AA3" s="499"/>
      <c r="AB3" s="499" t="s">
        <v>381</v>
      </c>
      <c r="AC3" s="499"/>
      <c r="AD3" s="499"/>
      <c r="AE3" s="499"/>
      <c r="AF3" s="499"/>
      <c r="AG3" s="499"/>
      <c r="AH3" s="499" t="s">
        <v>382</v>
      </c>
      <c r="AI3" s="499"/>
      <c r="AJ3" s="499"/>
      <c r="AK3" s="499"/>
      <c r="AL3" s="499"/>
      <c r="AM3" s="499"/>
    </row>
    <row r="4" spans="1:39">
      <c r="B4" s="85"/>
      <c r="C4" s="85"/>
      <c r="D4" s="318">
        <v>25</v>
      </c>
      <c r="E4" s="318">
        <v>63</v>
      </c>
      <c r="F4" s="318">
        <v>100</v>
      </c>
      <c r="G4" s="318" t="s">
        <v>431</v>
      </c>
      <c r="H4" s="318" t="s">
        <v>431</v>
      </c>
      <c r="I4" s="318" t="s">
        <v>431</v>
      </c>
      <c r="J4" s="317">
        <v>25</v>
      </c>
      <c r="K4" s="317">
        <v>63</v>
      </c>
      <c r="L4" s="317">
        <v>100</v>
      </c>
      <c r="M4" s="317" t="s">
        <v>431</v>
      </c>
      <c r="N4" s="317" t="s">
        <v>431</v>
      </c>
      <c r="O4" s="317" t="s">
        <v>431</v>
      </c>
      <c r="P4" s="317">
        <v>25</v>
      </c>
      <c r="Q4" s="317">
        <v>63</v>
      </c>
      <c r="R4" s="317">
        <v>100</v>
      </c>
      <c r="S4" s="317" t="s">
        <v>431</v>
      </c>
      <c r="T4" s="317" t="s">
        <v>431</v>
      </c>
      <c r="U4" s="317" t="s">
        <v>431</v>
      </c>
      <c r="V4" s="317">
        <v>25</v>
      </c>
      <c r="W4" s="317">
        <v>63</v>
      </c>
      <c r="X4" s="317">
        <v>100</v>
      </c>
      <c r="Y4" s="317" t="s">
        <v>431</v>
      </c>
      <c r="Z4" s="317" t="s">
        <v>431</v>
      </c>
      <c r="AA4" s="317" t="s">
        <v>431</v>
      </c>
      <c r="AB4" s="317">
        <v>25</v>
      </c>
      <c r="AC4" s="317">
        <v>63</v>
      </c>
      <c r="AD4" s="317">
        <v>100</v>
      </c>
      <c r="AE4" s="317" t="s">
        <v>431</v>
      </c>
      <c r="AF4" s="317" t="s">
        <v>431</v>
      </c>
      <c r="AG4" s="317" t="s">
        <v>431</v>
      </c>
      <c r="AH4" s="317">
        <v>25</v>
      </c>
      <c r="AI4" s="317">
        <v>63</v>
      </c>
      <c r="AJ4" s="317">
        <v>100</v>
      </c>
      <c r="AK4" s="317" t="s">
        <v>431</v>
      </c>
      <c r="AL4" s="317" t="s">
        <v>431</v>
      </c>
      <c r="AM4" s="317" t="s">
        <v>431</v>
      </c>
    </row>
    <row r="5" spans="1:39">
      <c r="B5" s="6" t="s">
        <v>409</v>
      </c>
      <c r="C5" s="6"/>
      <c r="D5" s="14">
        <f>'[40]DTR Projections_Agri'!$C101</f>
        <v>0</v>
      </c>
      <c r="E5" s="14">
        <f>'[40]DTR Projections_Agri'!$D101</f>
        <v>0</v>
      </c>
      <c r="F5" s="14">
        <f>'[40]DTR Projections_Agri'!$E101</f>
        <v>0</v>
      </c>
      <c r="G5" s="14">
        <v>0</v>
      </c>
      <c r="H5" s="14">
        <v>0</v>
      </c>
      <c r="I5" s="14">
        <v>0</v>
      </c>
      <c r="J5" s="14">
        <f>'[40]DTR Projections_Agri'!$O101</f>
        <v>0</v>
      </c>
      <c r="K5" s="14">
        <f>'[40]DTR Projections_Agri'!$P101</f>
        <v>0</v>
      </c>
      <c r="L5" s="14">
        <f>'[40]DTR Projections_Agri'!$Q101</f>
        <v>0</v>
      </c>
      <c r="M5" s="14">
        <v>0</v>
      </c>
      <c r="N5" s="14">
        <v>0</v>
      </c>
      <c r="O5" s="14">
        <v>0</v>
      </c>
      <c r="P5" s="14">
        <f>'[40]DTR Projections_Agri'!$AA101</f>
        <v>0</v>
      </c>
      <c r="Q5" s="14">
        <f>'[40]DTR Projections_Agri'!$AB101</f>
        <v>0</v>
      </c>
      <c r="R5" s="14">
        <f>'[40]DTR Projections_Agri'!$AC101</f>
        <v>0</v>
      </c>
      <c r="S5" s="14">
        <v>0</v>
      </c>
      <c r="T5" s="14">
        <v>0</v>
      </c>
      <c r="U5" s="14">
        <v>0</v>
      </c>
      <c r="V5" s="14">
        <f>'[40]DTR Projections_Agri'!$AM101</f>
        <v>0</v>
      </c>
      <c r="W5" s="14">
        <f>'[40]DTR Projections_Agri'!$AN101</f>
        <v>0</v>
      </c>
      <c r="X5" s="14">
        <f>'[40]DTR Projections_Agri'!$AO101</f>
        <v>0</v>
      </c>
      <c r="Y5" s="14">
        <f>'[40]DTR Projections_Agri'!$AP101</f>
        <v>0</v>
      </c>
      <c r="Z5" s="14">
        <v>0</v>
      </c>
      <c r="AA5" s="14">
        <f>'[40]DTR Projections_Agri'!$AQ101</f>
        <v>0</v>
      </c>
      <c r="AB5" s="14">
        <f>'[40]DTR Projections_Agri'!AY101</f>
        <v>0</v>
      </c>
      <c r="AC5" s="14">
        <f>'[40]DTR Projections_Agri'!AZ101</f>
        <v>0</v>
      </c>
      <c r="AD5" s="14">
        <f>'[40]DTR Projections_Agri'!BA101</f>
        <v>0</v>
      </c>
      <c r="AE5" s="14">
        <f>'[40]DTR Projections_Agri'!BB101</f>
        <v>0</v>
      </c>
      <c r="AF5" s="14">
        <v>0</v>
      </c>
      <c r="AG5" s="14">
        <f>'[40]DTR Projections_Agri'!BC101</f>
        <v>0</v>
      </c>
      <c r="AH5" s="14">
        <f>'[40]DTR Projections_Agri'!BK101</f>
        <v>0</v>
      </c>
      <c r="AI5" s="14">
        <f>'[40]DTR Projections_Agri'!BL101</f>
        <v>0</v>
      </c>
      <c r="AJ5" s="14">
        <f>'[40]DTR Projections_Agri'!BM101</f>
        <v>0</v>
      </c>
      <c r="AK5" s="14">
        <f>'[40]DTR Projections_Agri'!BN101</f>
        <v>0</v>
      </c>
      <c r="AL5" s="14">
        <v>0</v>
      </c>
      <c r="AM5" s="14">
        <f>'[40]DTR Projections_Agri'!BO101</f>
        <v>0</v>
      </c>
    </row>
    <row r="6" spans="1:39">
      <c r="B6" s="6" t="s">
        <v>410</v>
      </c>
      <c r="C6" s="6"/>
      <c r="D6" s="14">
        <f>'[40]DTR Projections_Agri'!$C102</f>
        <v>152.44300878837385</v>
      </c>
      <c r="E6" s="14">
        <f>'[40]DTR Projections_Agri'!$D102</f>
        <v>13.816447295460376</v>
      </c>
      <c r="F6" s="14">
        <f>'[40]DTR Projections_Agri'!$E102</f>
        <v>14.7406243720798</v>
      </c>
      <c r="G6" s="14">
        <v>0</v>
      </c>
      <c r="H6" s="14">
        <v>0</v>
      </c>
      <c r="I6" s="14">
        <v>0</v>
      </c>
      <c r="J6" s="14">
        <f>'[40]DTR Projections_Agri'!$O102</f>
        <v>161.42100028704479</v>
      </c>
      <c r="K6" s="14">
        <f>'[40]DTR Projections_Agri'!$P102</f>
        <v>14.630154315194421</v>
      </c>
      <c r="L6" s="14">
        <f>'[40]DTR Projections_Agri'!$Q102</f>
        <v>15.608759955006757</v>
      </c>
      <c r="M6" s="14">
        <v>0</v>
      </c>
      <c r="N6" s="14">
        <v>0</v>
      </c>
      <c r="O6" s="14">
        <v>0</v>
      </c>
      <c r="P6" s="14">
        <f>'[40]DTR Projections_Agri'!$AA102</f>
        <v>169.47412428900168</v>
      </c>
      <c r="Q6" s="14">
        <f>'[40]DTR Projections_Agri'!$AB102</f>
        <v>15.360037333255987</v>
      </c>
      <c r="R6" s="14">
        <f>'[40]DTR Projections_Agri'!$AC102</f>
        <v>16.387464579627629</v>
      </c>
      <c r="S6" s="14">
        <v>0</v>
      </c>
      <c r="T6" s="14">
        <v>0</v>
      </c>
      <c r="U6" s="14">
        <v>0</v>
      </c>
      <c r="V6" s="14">
        <f>'[40]DTR Projections_Agri'!$AM102</f>
        <v>177.92901217140917</v>
      </c>
      <c r="W6" s="14">
        <f>'[40]DTR Projections_Agri'!$AN102</f>
        <v>16.1263336281453</v>
      </c>
      <c r="X6" s="14">
        <f>'[40]DTR Projections_Agri'!$AO102</f>
        <v>17.20501815176706</v>
      </c>
      <c r="Y6" s="14">
        <f>'[40]DTR Projections_Agri'!$AP102</f>
        <v>0</v>
      </c>
      <c r="Z6" s="14">
        <v>0</v>
      </c>
      <c r="AA6" s="14">
        <f>'[40]DTR Projections_Agri'!$AQ102</f>
        <v>0</v>
      </c>
      <c r="AB6" s="14">
        <f>'[40]DTR Projections_Agri'!AY102</f>
        <v>186.80570771003272</v>
      </c>
      <c r="AC6" s="14">
        <f>'[40]DTR Projections_Agri'!AZ102</f>
        <v>16.930859837920515</v>
      </c>
      <c r="AD6" s="14">
        <f>'[40]DTR Projections_Agri'!BA102</f>
        <v>18.0633588237346</v>
      </c>
      <c r="AE6" s="14">
        <f>'[40]DTR Projections_Agri'!BB102</f>
        <v>0</v>
      </c>
      <c r="AF6" s="14">
        <v>0</v>
      </c>
      <c r="AG6" s="14">
        <f>'[40]DTR Projections_Agri'!BC102</f>
        <v>0</v>
      </c>
      <c r="AH6" s="14">
        <f>'[40]DTR Projections_Agri'!BK102</f>
        <v>196.12525465832849</v>
      </c>
      <c r="AI6" s="14">
        <f>'[40]DTR Projections_Agri'!BL102</f>
        <v>17.77552323214314</v>
      </c>
      <c r="AJ6" s="14">
        <f>'[40]DTR Projections_Agri'!BM102</f>
        <v>18.964521441651044</v>
      </c>
      <c r="AK6" s="14">
        <f>'[40]DTR Projections_Agri'!BN102</f>
        <v>0</v>
      </c>
      <c r="AL6" s="14">
        <v>0</v>
      </c>
      <c r="AM6" s="14">
        <f>'[40]DTR Projections_Agri'!BO102</f>
        <v>0</v>
      </c>
    </row>
    <row r="7" spans="1:39">
      <c r="B7" s="6" t="s">
        <v>411</v>
      </c>
      <c r="C7" s="6"/>
      <c r="D7" s="14">
        <f>'[40]DTR Projections_Agri'!$C103</f>
        <v>399.41816057607815</v>
      </c>
      <c r="E7" s="14">
        <f>'[40]DTR Projections_Agri'!$D103</f>
        <v>47.177687800167206</v>
      </c>
      <c r="F7" s="14">
        <f>'[40]DTR Projections_Agri'!$E103</f>
        <v>91.75888810977483</v>
      </c>
      <c r="G7" s="14">
        <v>0</v>
      </c>
      <c r="H7" s="14">
        <v>0</v>
      </c>
      <c r="I7" s="14">
        <v>0</v>
      </c>
      <c r="J7" s="14">
        <f>'[40]DTR Projections_Agri'!$O103</f>
        <v>422.9415276269421</v>
      </c>
      <c r="K7" s="14">
        <f>'[40]DTR Projections_Agri'!$P103</f>
        <v>49.956174549827701</v>
      </c>
      <c r="L7" s="14">
        <f>'[40]DTR Projections_Agri'!$Q103</f>
        <v>97.162943854441622</v>
      </c>
      <c r="M7" s="14">
        <v>0</v>
      </c>
      <c r="N7" s="14">
        <v>0</v>
      </c>
      <c r="O7" s="14">
        <v>0</v>
      </c>
      <c r="P7" s="14">
        <f>'[40]DTR Projections_Agri'!$AA103</f>
        <v>444.04163580059998</v>
      </c>
      <c r="Q7" s="14">
        <f>'[40]DTR Projections_Agri'!$AB103</f>
        <v>52.448435579047931</v>
      </c>
      <c r="R7" s="14">
        <f>'[40]DTR Projections_Agri'!$AC103</f>
        <v>102.01030097565605</v>
      </c>
      <c r="S7" s="14">
        <v>0</v>
      </c>
      <c r="T7" s="14">
        <v>0</v>
      </c>
      <c r="U7" s="14">
        <v>0</v>
      </c>
      <c r="V7" s="14">
        <f>'[40]DTR Projections_Agri'!$AM103</f>
        <v>466.19441140316121</v>
      </c>
      <c r="W7" s="14">
        <f>'[40]DTR Projections_Agri'!$AN103</f>
        <v>55.065033506837267</v>
      </c>
      <c r="X7" s="14">
        <f>'[40]DTR Projections_Agri'!$AO103</f>
        <v>107.09948884559313</v>
      </c>
      <c r="Y7" s="14">
        <f>'[40]DTR Projections_Agri'!$AP103</f>
        <v>0</v>
      </c>
      <c r="Z7" s="14">
        <v>0</v>
      </c>
      <c r="AA7" s="14">
        <f>'[40]DTR Projections_Agri'!$AQ103</f>
        <v>0</v>
      </c>
      <c r="AB7" s="14">
        <f>'[40]DTR Projections_Agri'!AY103</f>
        <v>489.45237142514554</v>
      </c>
      <c r="AC7" s="14">
        <f>'[40]DTR Projections_Agri'!AZ103</f>
        <v>57.812171431671182</v>
      </c>
      <c r="AD7" s="14">
        <f>'[40]DTR Projections_Agri'!BA103</f>
        <v>112.4425722653376</v>
      </c>
      <c r="AE7" s="14">
        <f>'[40]DTR Projections_Agri'!BB103</f>
        <v>0</v>
      </c>
      <c r="AF7" s="14">
        <v>0</v>
      </c>
      <c r="AG7" s="14">
        <f>'[40]DTR Projections_Agri'!BC103</f>
        <v>0</v>
      </c>
      <c r="AH7" s="14">
        <f>'[40]DTR Projections_Agri'!BK103</f>
        <v>513.87065291326621</v>
      </c>
      <c r="AI7" s="14">
        <f>'[40]DTR Projections_Agri'!BL103</f>
        <v>60.696361922663485</v>
      </c>
      <c r="AJ7" s="14">
        <f>'[40]DTR Projections_Agri'!BM103</f>
        <v>118.05221794511806</v>
      </c>
      <c r="AK7" s="14">
        <f>'[40]DTR Projections_Agri'!BN103</f>
        <v>0</v>
      </c>
      <c r="AL7" s="14">
        <v>0</v>
      </c>
      <c r="AM7" s="14">
        <f>'[40]DTR Projections_Agri'!BO103</f>
        <v>0</v>
      </c>
    </row>
    <row r="8" spans="1:39">
      <c r="B8" s="6" t="s">
        <v>412</v>
      </c>
      <c r="C8" s="6"/>
      <c r="D8" s="14">
        <f>'[40]DTR Projections_Agri'!$C104</f>
        <v>8.3144701315610217</v>
      </c>
      <c r="E8" s="14">
        <f>'[40]DTR Projections_Agri'!$D104</f>
        <v>6.8891323947219893</v>
      </c>
      <c r="F8" s="14">
        <f>'[40]DTR Projections_Agri'!$E104</f>
        <v>8.7895827105073643</v>
      </c>
      <c r="G8" s="14">
        <v>0</v>
      </c>
      <c r="H8" s="14">
        <v>0</v>
      </c>
      <c r="I8" s="14">
        <v>0</v>
      </c>
      <c r="J8" s="14">
        <f>'[40]DTR Projections_Agri'!$O104</f>
        <v>8.8041432412064804</v>
      </c>
      <c r="K8" s="14">
        <f>'[40]DTR Projections_Agri'!$P104</f>
        <v>7.2948615427139414</v>
      </c>
      <c r="L8" s="14">
        <f>'[40]DTR Projections_Agri'!$Q104</f>
        <v>9.3072371407039931</v>
      </c>
      <c r="M8" s="14">
        <v>0</v>
      </c>
      <c r="N8" s="14">
        <v>0</v>
      </c>
      <c r="O8" s="14">
        <v>0</v>
      </c>
      <c r="P8" s="14">
        <f>'[40]DTR Projections_Agri'!$AA104</f>
        <v>9.243372691689018</v>
      </c>
      <c r="Q8" s="14">
        <f>'[40]DTR Projections_Agri'!$AB104</f>
        <v>7.658794515970901</v>
      </c>
      <c r="R8" s="14">
        <f>'[40]DTR Projections_Agri'!$AC104</f>
        <v>9.7715654169283894</v>
      </c>
      <c r="S8" s="14">
        <v>0</v>
      </c>
      <c r="T8" s="14">
        <v>0</v>
      </c>
      <c r="U8" s="14">
        <v>0</v>
      </c>
      <c r="V8" s="14">
        <f>'[40]DTR Projections_Agri'!$AM104</f>
        <v>9.7045149462451441</v>
      </c>
      <c r="W8" s="14">
        <f>'[40]DTR Projections_Agri'!$AN104</f>
        <v>8.0408838126031199</v>
      </c>
      <c r="X8" s="14">
        <f>'[40]DTR Projections_Agri'!$AO104</f>
        <v>10.25905865745915</v>
      </c>
      <c r="Y8" s="14">
        <f>'[40]DTR Projections_Agri'!$AP104</f>
        <v>0</v>
      </c>
      <c r="Z8" s="14">
        <v>0</v>
      </c>
      <c r="AA8" s="14">
        <f>'[40]DTR Projections_Agri'!$AQ104</f>
        <v>0</v>
      </c>
      <c r="AB8" s="14">
        <f>'[40]DTR Projections_Agri'!AY104</f>
        <v>10.188663222439844</v>
      </c>
      <c r="AC8" s="14">
        <f>'[40]DTR Projections_Agri'!AZ104</f>
        <v>8.4420352414501565</v>
      </c>
      <c r="AD8" s="14">
        <f>'[40]DTR Projections_Agri'!BA104</f>
        <v>10.770872549436406</v>
      </c>
      <c r="AE8" s="14">
        <f>'[40]DTR Projections_Agri'!BB104</f>
        <v>0</v>
      </c>
      <c r="AF8" s="14">
        <v>0</v>
      </c>
      <c r="AG8" s="14">
        <f>'[40]DTR Projections_Agri'!BC104</f>
        <v>0</v>
      </c>
      <c r="AH8" s="14">
        <f>'[40]DTR Projections_Agri'!BK104</f>
        <v>10.696965278120707</v>
      </c>
      <c r="AI8" s="14">
        <f>'[40]DTR Projections_Agri'!BL104</f>
        <v>8.8631998018714455</v>
      </c>
      <c r="AJ8" s="14">
        <f>'[40]DTR Projections_Agri'!BM104</f>
        <v>11.308220436870464</v>
      </c>
      <c r="AK8" s="14">
        <f>'[40]DTR Projections_Agri'!BN104</f>
        <v>0</v>
      </c>
      <c r="AL8" s="14">
        <v>0</v>
      </c>
      <c r="AM8" s="14">
        <f>'[40]DTR Projections_Agri'!BO104</f>
        <v>0</v>
      </c>
    </row>
    <row r="9" spans="1:39">
      <c r="B9" s="6" t="s">
        <v>148</v>
      </c>
      <c r="C9" s="6"/>
      <c r="D9" s="14">
        <f>'[40]DTR Projections_Agri'!$C105</f>
        <v>0</v>
      </c>
      <c r="E9" s="14">
        <f>'[40]DTR Projections_Agri'!$D105</f>
        <v>0</v>
      </c>
      <c r="F9" s="14">
        <f>'[40]DTR Projections_Agri'!$E105</f>
        <v>0</v>
      </c>
      <c r="G9" s="14">
        <v>0</v>
      </c>
      <c r="H9" s="14">
        <v>0</v>
      </c>
      <c r="I9" s="14">
        <v>0</v>
      </c>
      <c r="J9" s="14">
        <f>'[40]DTR Projections_Agri'!$O105</f>
        <v>0</v>
      </c>
      <c r="K9" s="14">
        <f>'[40]DTR Projections_Agri'!$P105</f>
        <v>0</v>
      </c>
      <c r="L9" s="14">
        <f>'[40]DTR Projections_Agri'!$Q105</f>
        <v>0</v>
      </c>
      <c r="M9" s="14">
        <v>0</v>
      </c>
      <c r="N9" s="14">
        <v>0</v>
      </c>
      <c r="O9" s="14">
        <v>0</v>
      </c>
      <c r="P9" s="14">
        <f>'[40]DTR Projections_Agri'!$AA105</f>
        <v>0</v>
      </c>
      <c r="Q9" s="14">
        <f>'[40]DTR Projections_Agri'!$AB105</f>
        <v>0</v>
      </c>
      <c r="R9" s="14">
        <f>'[40]DTR Projections_Agri'!$AC105</f>
        <v>0</v>
      </c>
      <c r="S9" s="14">
        <v>0</v>
      </c>
      <c r="T9" s="14">
        <v>0</v>
      </c>
      <c r="U9" s="14">
        <v>0</v>
      </c>
      <c r="V9" s="14">
        <f>'[40]DTR Projections_Agri'!$AM105</f>
        <v>0</v>
      </c>
      <c r="W9" s="14">
        <f>'[40]DTR Projections_Agri'!$AN105</f>
        <v>0</v>
      </c>
      <c r="X9" s="14">
        <f>'[40]DTR Projections_Agri'!$AO105</f>
        <v>0</v>
      </c>
      <c r="Y9" s="14">
        <f>'[40]DTR Projections_Agri'!$AP105</f>
        <v>0</v>
      </c>
      <c r="Z9" s="14">
        <v>0</v>
      </c>
      <c r="AA9" s="14">
        <f>'[40]DTR Projections_Agri'!$AQ105</f>
        <v>0</v>
      </c>
      <c r="AB9" s="14">
        <f>'[40]DTR Projections_Agri'!AY105</f>
        <v>0</v>
      </c>
      <c r="AC9" s="14">
        <f>'[40]DTR Projections_Agri'!AZ105</f>
        <v>0</v>
      </c>
      <c r="AD9" s="14">
        <f>'[40]DTR Projections_Agri'!BA105</f>
        <v>0</v>
      </c>
      <c r="AE9" s="14">
        <f>'[40]DTR Projections_Agri'!BB105</f>
        <v>0</v>
      </c>
      <c r="AF9" s="14">
        <v>0</v>
      </c>
      <c r="AG9" s="14">
        <f>'[40]DTR Projections_Agri'!BC105</f>
        <v>0</v>
      </c>
      <c r="AH9" s="14">
        <f>'[40]DTR Projections_Agri'!BK105</f>
        <v>0</v>
      </c>
      <c r="AI9" s="14">
        <f>'[40]DTR Projections_Agri'!BL105</f>
        <v>0</v>
      </c>
      <c r="AJ9" s="14">
        <f>'[40]DTR Projections_Agri'!BM105</f>
        <v>0</v>
      </c>
      <c r="AK9" s="14">
        <f>'[40]DTR Projections_Agri'!BN105</f>
        <v>0</v>
      </c>
      <c r="AL9" s="14">
        <v>0</v>
      </c>
      <c r="AM9" s="14">
        <f>'[40]DTR Projections_Agri'!BO105</f>
        <v>0</v>
      </c>
    </row>
    <row r="10" spans="1:39">
      <c r="B10" s="6" t="s">
        <v>150</v>
      </c>
      <c r="C10" s="6"/>
      <c r="D10" s="14">
        <f>'[40]DTR Projections_Agri'!$C106</f>
        <v>0</v>
      </c>
      <c r="E10" s="14">
        <f>'[40]DTR Projections_Agri'!$D106</f>
        <v>0</v>
      </c>
      <c r="F10" s="14">
        <f>'[40]DTR Projections_Agri'!$E106</f>
        <v>0</v>
      </c>
      <c r="G10" s="14">
        <v>0</v>
      </c>
      <c r="H10" s="14">
        <v>0</v>
      </c>
      <c r="I10" s="14">
        <v>0</v>
      </c>
      <c r="J10" s="14">
        <f>'[40]DTR Projections_Agri'!$O106</f>
        <v>0</v>
      </c>
      <c r="K10" s="14">
        <f>'[40]DTR Projections_Agri'!$P106</f>
        <v>0</v>
      </c>
      <c r="L10" s="14">
        <f>'[40]DTR Projections_Agri'!$Q106</f>
        <v>0</v>
      </c>
      <c r="M10" s="14">
        <v>0</v>
      </c>
      <c r="N10" s="14">
        <v>0</v>
      </c>
      <c r="O10" s="14">
        <v>0</v>
      </c>
      <c r="P10" s="14">
        <f>'[40]DTR Projections_Agri'!$AA106</f>
        <v>0</v>
      </c>
      <c r="Q10" s="14">
        <f>'[40]DTR Projections_Agri'!$AB106</f>
        <v>0</v>
      </c>
      <c r="R10" s="14">
        <f>'[40]DTR Projections_Agri'!$AC106</f>
        <v>0</v>
      </c>
      <c r="S10" s="14">
        <v>0</v>
      </c>
      <c r="T10" s="14">
        <v>0</v>
      </c>
      <c r="U10" s="14">
        <v>0</v>
      </c>
      <c r="V10" s="14">
        <f>'[40]DTR Projections_Agri'!$AM106</f>
        <v>0</v>
      </c>
      <c r="W10" s="14">
        <f>'[40]DTR Projections_Agri'!$AN106</f>
        <v>0</v>
      </c>
      <c r="X10" s="14">
        <f>'[40]DTR Projections_Agri'!$AO106</f>
        <v>0</v>
      </c>
      <c r="Y10" s="14">
        <f>'[40]DTR Projections_Agri'!$AP106</f>
        <v>0</v>
      </c>
      <c r="Z10" s="14">
        <v>0</v>
      </c>
      <c r="AA10" s="14">
        <f>'[40]DTR Projections_Agri'!$AQ106</f>
        <v>0</v>
      </c>
      <c r="AB10" s="14">
        <f>'[40]DTR Projections_Agri'!AY106</f>
        <v>0</v>
      </c>
      <c r="AC10" s="14">
        <f>'[40]DTR Projections_Agri'!AZ106</f>
        <v>0</v>
      </c>
      <c r="AD10" s="14">
        <f>'[40]DTR Projections_Agri'!BA106</f>
        <v>0</v>
      </c>
      <c r="AE10" s="14">
        <f>'[40]DTR Projections_Agri'!BB106</f>
        <v>0</v>
      </c>
      <c r="AF10" s="14">
        <v>0</v>
      </c>
      <c r="AG10" s="14">
        <f>'[40]DTR Projections_Agri'!BC106</f>
        <v>0</v>
      </c>
      <c r="AH10" s="14">
        <f>'[40]DTR Projections_Agri'!BK106</f>
        <v>0</v>
      </c>
      <c r="AI10" s="14">
        <f>'[40]DTR Projections_Agri'!BL106</f>
        <v>0</v>
      </c>
      <c r="AJ10" s="14">
        <f>'[40]DTR Projections_Agri'!BM106</f>
        <v>0</v>
      </c>
      <c r="AK10" s="14">
        <f>'[40]DTR Projections_Agri'!BN106</f>
        <v>0</v>
      </c>
      <c r="AL10" s="14">
        <v>0</v>
      </c>
      <c r="AM10" s="14">
        <f>'[40]DTR Projections_Agri'!BO106</f>
        <v>0</v>
      </c>
    </row>
    <row r="11" spans="1:39">
      <c r="B11" s="6" t="s">
        <v>426</v>
      </c>
      <c r="C11" s="6"/>
      <c r="D11" s="14">
        <f>'[40]DTR Projections_Agri'!$C107</f>
        <v>446.61089893988645</v>
      </c>
      <c r="E11" s="14">
        <f>'[40]DTR Projections_Agri'!$D107</f>
        <v>37.749141212889576</v>
      </c>
      <c r="F11" s="14">
        <f>'[40]DTR Projections_Agri'!$E107</f>
        <v>90.636021272814318</v>
      </c>
      <c r="G11" s="14">
        <v>0</v>
      </c>
      <c r="H11" s="14">
        <v>0</v>
      </c>
      <c r="I11" s="14">
        <v>0</v>
      </c>
      <c r="J11" s="14">
        <f>'[40]DTR Projections_Agri'!$O107</f>
        <v>472.91363912958724</v>
      </c>
      <c r="K11" s="14">
        <f>'[40]DTR Projections_Agri'!$P107</f>
        <v>39.972342339561152</v>
      </c>
      <c r="L11" s="14">
        <f>'[40]DTR Projections_Agri'!$Q107</f>
        <v>95.973946802678981</v>
      </c>
      <c r="M11" s="14">
        <v>0</v>
      </c>
      <c r="N11" s="14">
        <v>0</v>
      </c>
      <c r="O11" s="14">
        <v>0</v>
      </c>
      <c r="P11" s="14">
        <f>'[40]DTR Projections_Agri'!$AA107</f>
        <v>496.50680341028749</v>
      </c>
      <c r="Q11" s="14">
        <f>'[40]DTR Projections_Agri'!$AB107</f>
        <v>41.966520475842884</v>
      </c>
      <c r="R11" s="14">
        <f>'[40]DTR Projections_Agri'!$AC107</f>
        <v>100.76198611097712</v>
      </c>
      <c r="S11" s="14">
        <v>0</v>
      </c>
      <c r="T11" s="14">
        <v>0</v>
      </c>
      <c r="U11" s="14">
        <v>0</v>
      </c>
      <c r="V11" s="14">
        <f>'[40]DTR Projections_Agri'!$AM107</f>
        <v>521.27701168424539</v>
      </c>
      <c r="W11" s="14">
        <f>'[40]DTR Projections_Agri'!$AN107</f>
        <v>44.060186555703112</v>
      </c>
      <c r="X11" s="14">
        <f>'[40]DTR Projections_Agri'!$AO107</f>
        <v>105.788896850011</v>
      </c>
      <c r="Y11" s="14">
        <f>'[40]DTR Projections_Agri'!$AP107</f>
        <v>0</v>
      </c>
      <c r="Z11" s="14">
        <v>0</v>
      </c>
      <c r="AA11" s="14">
        <f>'[40]DTR Projections_Agri'!$AQ107</f>
        <v>0</v>
      </c>
      <c r="AB11" s="14">
        <f>'[40]DTR Projections_Agri'!AY107</f>
        <v>547.28298601937956</v>
      </c>
      <c r="AC11" s="14">
        <f>'[40]DTR Projections_Agri'!AZ107</f>
        <v>46.258303977122999</v>
      </c>
      <c r="AD11" s="14">
        <f>'[40]DTR Projections_Agri'!BA107</f>
        <v>111.06659618214653</v>
      </c>
      <c r="AE11" s="14">
        <f>'[40]DTR Projections_Agri'!BB107</f>
        <v>0</v>
      </c>
      <c r="AF11" s="14">
        <v>0</v>
      </c>
      <c r="AG11" s="14">
        <f>'[40]DTR Projections_Agri'!BC107</f>
        <v>0</v>
      </c>
      <c r="AH11" s="14">
        <f>'[40]DTR Projections_Agri'!BK107</f>
        <v>574.58637810913342</v>
      </c>
      <c r="AI11" s="14">
        <f>'[40]DTR Projections_Agri'!BL107</f>
        <v>48.566083760450091</v>
      </c>
      <c r="AJ11" s="14">
        <f>'[40]DTR Projections_Agri'!BM107</f>
        <v>116.60759581323705</v>
      </c>
      <c r="AK11" s="14">
        <f>'[40]DTR Projections_Agri'!BN107</f>
        <v>0</v>
      </c>
      <c r="AL11" s="14">
        <v>0</v>
      </c>
      <c r="AM11" s="14">
        <f>'[40]DTR Projections_Agri'!BO107</f>
        <v>0</v>
      </c>
    </row>
    <row r="12" spans="1:39">
      <c r="B12" s="6" t="s">
        <v>143</v>
      </c>
      <c r="C12" s="6"/>
      <c r="D12" s="14">
        <f>'[40]DTR Projections_Agri'!$C108</f>
        <v>838.71769134643807</v>
      </c>
      <c r="E12" s="14">
        <f>'[40]DTR Projections_Agri'!$D108</f>
        <v>40.919741434598883</v>
      </c>
      <c r="F12" s="14">
        <f>'[40]DTR Projections_Agri'!$E108</f>
        <v>125.95607910337469</v>
      </c>
      <c r="G12" s="14">
        <v>0</v>
      </c>
      <c r="H12" s="14">
        <v>0</v>
      </c>
      <c r="I12" s="14">
        <v>0</v>
      </c>
      <c r="J12" s="14">
        <f>'[40]DTR Projections_Agri'!$O108</f>
        <v>888.11320224944689</v>
      </c>
      <c r="K12" s="14">
        <f>'[40]DTR Projections_Agri'!$P108</f>
        <v>43.329672159842325</v>
      </c>
      <c r="L12" s="14">
        <f>'[40]DTR Projections_Agri'!$Q108</f>
        <v>133.37414711701467</v>
      </c>
      <c r="M12" s="14">
        <v>0</v>
      </c>
      <c r="N12" s="14">
        <v>0</v>
      </c>
      <c r="O12" s="14">
        <v>0</v>
      </c>
      <c r="P12" s="14">
        <f>'[40]DTR Projections_Agri'!$AA108</f>
        <v>932.420236233693</v>
      </c>
      <c r="Q12" s="14">
        <f>'[40]DTR Projections_Agri'!$AB108</f>
        <v>45.491343951287163</v>
      </c>
      <c r="R12" s="14">
        <f>'[40]DTR Projections_Agri'!$AC108</f>
        <v>140.02804310005581</v>
      </c>
      <c r="S12" s="14">
        <v>0</v>
      </c>
      <c r="T12" s="14">
        <v>0</v>
      </c>
      <c r="U12" s="14">
        <v>0</v>
      </c>
      <c r="V12" s="14">
        <f>'[40]DTR Projections_Agri'!$AM108</f>
        <v>978.93771251344913</v>
      </c>
      <c r="W12" s="14">
        <f>'[40]DTR Projections_Agri'!$AN108</f>
        <v>47.760859810076248</v>
      </c>
      <c r="X12" s="14">
        <f>'[40]DTR Projections_Agri'!$AO108</f>
        <v>147.01389660289095</v>
      </c>
      <c r="Y12" s="14">
        <f>'[40]DTR Projections_Agri'!$AP108</f>
        <v>0</v>
      </c>
      <c r="Z12" s="14">
        <v>0</v>
      </c>
      <c r="AA12" s="14">
        <f>'[40]DTR Projections_Agri'!$AQ108</f>
        <v>0</v>
      </c>
      <c r="AB12" s="14">
        <f>'[40]DTR Projections_Agri'!AY108</f>
        <v>1027.775908821111</v>
      </c>
      <c r="AC12" s="14">
        <f>'[40]DTR Projections_Agri'!AZ108</f>
        <v>50.143600016537725</v>
      </c>
      <c r="AD12" s="14">
        <f>'[40]DTR Projections_Agri'!BA108</f>
        <v>154.3482688009052</v>
      </c>
      <c r="AE12" s="14">
        <f>'[40]DTR Projections_Agri'!BB108</f>
        <v>0</v>
      </c>
      <c r="AF12" s="14">
        <v>0</v>
      </c>
      <c r="AG12" s="14">
        <f>'[40]DTR Projections_Agri'!BC108</f>
        <v>0</v>
      </c>
      <c r="AH12" s="14">
        <f>'[40]DTR Projections_Agri'!BK108</f>
        <v>1079.0506046106807</v>
      </c>
      <c r="AI12" s="14">
        <f>'[40]DTR Projections_Agri'!BL108</f>
        <v>52.645213271503941</v>
      </c>
      <c r="AJ12" s="14">
        <f>'[40]DTR Projections_Agri'!BM108</f>
        <v>162.04854710134808</v>
      </c>
      <c r="AK12" s="14">
        <f>'[40]DTR Projections_Agri'!BN108</f>
        <v>0</v>
      </c>
      <c r="AL12" s="14">
        <v>0</v>
      </c>
      <c r="AM12" s="14">
        <f>'[40]DTR Projections_Agri'!BO108</f>
        <v>0</v>
      </c>
    </row>
    <row r="13" spans="1:39">
      <c r="B13" s="6" t="s">
        <v>413</v>
      </c>
      <c r="C13" s="6"/>
      <c r="D13" s="14">
        <f>'[40]DTR Projections_Agri'!$C109</f>
        <v>57.553004649543411</v>
      </c>
      <c r="E13" s="14">
        <f>'[40]DTR Projections_Agri'!$D109</f>
        <v>17.936245940099049</v>
      </c>
      <c r="F13" s="14">
        <f>'[40]DTR Projections_Agri'!$E109</f>
        <v>8.8171444688702394</v>
      </c>
      <c r="G13" s="14">
        <v>0</v>
      </c>
      <c r="H13" s="14">
        <v>0</v>
      </c>
      <c r="I13" s="14">
        <v>0</v>
      </c>
      <c r="J13" s="14">
        <f>'[40]DTR Projections_Agri'!$O109</f>
        <v>60.942536190369317</v>
      </c>
      <c r="K13" s="14">
        <f>'[40]DTR Projections_Agri'!$P109</f>
        <v>18.992584730891593</v>
      </c>
      <c r="L13" s="14">
        <f>'[40]DTR Projections_Agri'!$Q109</f>
        <v>9.3364221236032741</v>
      </c>
      <c r="M13" s="14">
        <v>0</v>
      </c>
      <c r="N13" s="14">
        <v>0</v>
      </c>
      <c r="O13" s="14">
        <v>0</v>
      </c>
      <c r="P13" s="14">
        <f>'[40]DTR Projections_Agri'!$AA109</f>
        <v>63.982895251842457</v>
      </c>
      <c r="Q13" s="14">
        <f>'[40]DTR Projections_Agri'!$AB109</f>
        <v>19.940104816156566</v>
      </c>
      <c r="R13" s="14">
        <f>'[40]DTR Projections_Agri'!$AC109</f>
        <v>9.8022064079422861</v>
      </c>
      <c r="S13" s="14">
        <v>0</v>
      </c>
      <c r="T13" s="14">
        <v>0</v>
      </c>
      <c r="U13" s="14">
        <v>0</v>
      </c>
      <c r="V13" s="14">
        <f>'[40]DTR Projections_Agri'!$AM109</f>
        <v>67.174935381954839</v>
      </c>
      <c r="W13" s="14">
        <f>'[40]DTR Projections_Agri'!$AN109</f>
        <v>20.934895916516876</v>
      </c>
      <c r="X13" s="14">
        <f>'[40]DTR Projections_Agri'!$AO109</f>
        <v>10.291228295661497</v>
      </c>
      <c r="Y13" s="14">
        <f>'[40]DTR Projections_Agri'!$AP109</f>
        <v>0</v>
      </c>
      <c r="Z13" s="14">
        <v>0</v>
      </c>
      <c r="AA13" s="14">
        <f>'[40]DTR Projections_Agri'!$AQ109</f>
        <v>0</v>
      </c>
      <c r="AB13" s="14">
        <f>'[40]DTR Projections_Agri'!AY109</f>
        <v>70.526223864565196</v>
      </c>
      <c r="AC13" s="14">
        <f>'[40]DTR Projections_Agri'!AZ109</f>
        <v>21.979316356532912</v>
      </c>
      <c r="AD13" s="14">
        <f>'[40]DTR Projections_Agri'!BA109</f>
        <v>10.804647097824258</v>
      </c>
      <c r="AE13" s="14">
        <f>'[40]DTR Projections_Agri'!BB109</f>
        <v>0</v>
      </c>
      <c r="AF13" s="14">
        <v>0</v>
      </c>
      <c r="AG13" s="14">
        <f>'[40]DTR Projections_Agri'!BC109</f>
        <v>0</v>
      </c>
      <c r="AH13" s="14">
        <f>'[40]DTR Projections_Agri'!BK109</f>
        <v>74.044705512953044</v>
      </c>
      <c r="AI13" s="14">
        <f>'[40]DTR Projections_Agri'!BL109</f>
        <v>23.075842116838459</v>
      </c>
      <c r="AJ13" s="14">
        <f>'[40]DTR Projections_Agri'!BM109</f>
        <v>11.343679963159648</v>
      </c>
      <c r="AK13" s="14">
        <f>'[40]DTR Projections_Agri'!BN109</f>
        <v>0</v>
      </c>
      <c r="AL13" s="14">
        <v>0</v>
      </c>
      <c r="AM13" s="14">
        <f>'[40]DTR Projections_Agri'!BO109</f>
        <v>0</v>
      </c>
    </row>
    <row r="14" spans="1:39">
      <c r="B14" s="6" t="s">
        <v>427</v>
      </c>
      <c r="C14" s="6"/>
      <c r="D14" s="14">
        <f>'[40]DTR Projections_Agri'!$C110</f>
        <v>917.36655634453302</v>
      </c>
      <c r="E14" s="14">
        <f>'[40]DTR Projections_Agri'!$D110</f>
        <v>44.009581082121315</v>
      </c>
      <c r="F14" s="14">
        <f>'[40]DTR Projections_Agri'!$E110</f>
        <v>123.11599492647998</v>
      </c>
      <c r="G14" s="14">
        <v>0</v>
      </c>
      <c r="H14" s="14">
        <v>0</v>
      </c>
      <c r="I14" s="14">
        <v>0</v>
      </c>
      <c r="J14" s="14">
        <f>'[40]DTR Projections_Agri'!$O110</f>
        <v>971.39402017831685</v>
      </c>
      <c r="K14" s="14">
        <f>'[40]DTR Projections_Agri'!$P110</f>
        <v>46.60148508582612</v>
      </c>
      <c r="L14" s="14">
        <f>'[40]DTR Projections_Agri'!$Q110</f>
        <v>130.36679878154507</v>
      </c>
      <c r="M14" s="14">
        <v>0</v>
      </c>
      <c r="N14" s="14">
        <v>0</v>
      </c>
      <c r="O14" s="14">
        <v>0</v>
      </c>
      <c r="P14" s="14">
        <f>'[40]DTR Projections_Agri'!$AA110</f>
        <v>1019.8558466156663</v>
      </c>
      <c r="Q14" s="14">
        <f>'[40]DTR Projections_Agri'!$AB110</f>
        <v>48.926384184481755</v>
      </c>
      <c r="R14" s="14">
        <f>'[40]DTR Projections_Agri'!$AC110</f>
        <v>136.87066131776319</v>
      </c>
      <c r="S14" s="14">
        <v>0</v>
      </c>
      <c r="T14" s="14">
        <v>0</v>
      </c>
      <c r="U14" s="14">
        <v>0</v>
      </c>
      <c r="V14" s="14">
        <f>'[40]DTR Projections_Agri'!$AM110</f>
        <v>1070.7353946028804</v>
      </c>
      <c r="W14" s="14">
        <f>'[40]DTR Projections_Agri'!$AN110</f>
        <v>51.367270629576893</v>
      </c>
      <c r="X14" s="14">
        <f>'[40]DTR Projections_Agri'!$AO110</f>
        <v>143.69899632576283</v>
      </c>
      <c r="Y14" s="14">
        <f>'[40]DTR Projections_Agri'!$AP110</f>
        <v>0</v>
      </c>
      <c r="Z14" s="14">
        <v>0</v>
      </c>
      <c r="AA14" s="14">
        <f>'[40]DTR Projections_Agri'!$AQ110</f>
        <v>0</v>
      </c>
      <c r="AB14" s="14">
        <f>'[40]DTR Projections_Agri'!AY110</f>
        <v>1124.1532829187086</v>
      </c>
      <c r="AC14" s="14">
        <f>'[40]DTR Projections_Agri'!AZ110</f>
        <v>53.929930965090819</v>
      </c>
      <c r="AD14" s="14">
        <f>'[40]DTR Projections_Agri'!BA110</f>
        <v>150.8679915560673</v>
      </c>
      <c r="AE14" s="14">
        <f>'[40]DTR Projections_Agri'!BB110</f>
        <v>0</v>
      </c>
      <c r="AF14" s="14">
        <v>0</v>
      </c>
      <c r="AG14" s="14">
        <f>'[40]DTR Projections_Agri'!BC110</f>
        <v>0</v>
      </c>
      <c r="AH14" s="14">
        <f>'[40]DTR Projections_Agri'!BK110</f>
        <v>1180.2361479749795</v>
      </c>
      <c r="AI14" s="14">
        <f>'[40]DTR Projections_Agri'!BL110</f>
        <v>56.620440423868878</v>
      </c>
      <c r="AJ14" s="14">
        <f>'[40]DTR Projections_Agri'!BM110</f>
        <v>158.3946423610015</v>
      </c>
      <c r="AK14" s="14">
        <f>'[40]DTR Projections_Agri'!BN110</f>
        <v>0</v>
      </c>
      <c r="AL14" s="14">
        <v>0</v>
      </c>
      <c r="AM14" s="14">
        <f>'[40]DTR Projections_Agri'!BO110</f>
        <v>0</v>
      </c>
    </row>
    <row r="15" spans="1:39">
      <c r="B15" s="6" t="s">
        <v>428</v>
      </c>
      <c r="C15" s="6"/>
      <c r="D15" s="14">
        <f>'[40]DTR Projections_Agri'!$C111</f>
        <v>1976.5720928881053</v>
      </c>
      <c r="E15" s="14">
        <f>'[40]DTR Projections_Agri'!$D111</f>
        <v>114.03300535892916</v>
      </c>
      <c r="F15" s="14">
        <f>'[40]DTR Projections_Agri'!$E111</f>
        <v>267.33597562065728</v>
      </c>
      <c r="G15" s="14">
        <v>0</v>
      </c>
      <c r="H15" s="14">
        <v>0</v>
      </c>
      <c r="I15" s="14">
        <v>0</v>
      </c>
      <c r="J15" s="14">
        <f>'[40]DTR Projections_Agri'!$O111</f>
        <v>2092.9804974945578</v>
      </c>
      <c r="K15" s="14">
        <f>'[40]DTR Projections_Agri'!$P111</f>
        <v>120.74887485545524</v>
      </c>
      <c r="L15" s="14">
        <f>'[40]DTR Projections_Agri'!$Q111</f>
        <v>283.08048325985919</v>
      </c>
      <c r="M15" s="14">
        <v>0</v>
      </c>
      <c r="N15" s="14">
        <v>0</v>
      </c>
      <c r="O15" s="14">
        <v>0</v>
      </c>
      <c r="P15" s="14">
        <f>'[40]DTR Projections_Agri'!$AA111</f>
        <v>2197.3970941580865</v>
      </c>
      <c r="Q15" s="14">
        <f>'[40]DTR Projections_Agri'!$AB111</f>
        <v>126.77290927835115</v>
      </c>
      <c r="R15" s="14">
        <f>'[40]DTR Projections_Agri'!$AC111</f>
        <v>297.20307096635958</v>
      </c>
      <c r="S15" s="14">
        <v>0</v>
      </c>
      <c r="T15" s="14">
        <v>0</v>
      </c>
      <c r="U15" s="14">
        <v>0</v>
      </c>
      <c r="V15" s="14">
        <f>'[40]DTR Projections_Agri'!$AM111</f>
        <v>2307.0229508614625</v>
      </c>
      <c r="W15" s="14">
        <f>'[40]DTR Projections_Agri'!$AN111</f>
        <v>133.09747793431515</v>
      </c>
      <c r="X15" s="14">
        <f>'[40]DTR Projections_Agri'!$AO111</f>
        <v>312.03022321671079</v>
      </c>
      <c r="Y15" s="14">
        <f>'[40]DTR Projections_Agri'!$AP111</f>
        <v>0</v>
      </c>
      <c r="Z15" s="14">
        <v>0</v>
      </c>
      <c r="AA15" s="14">
        <f>'[40]DTR Projections_Agri'!$AQ111</f>
        <v>0</v>
      </c>
      <c r="AB15" s="14">
        <f>'[40]DTR Projections_Agri'!AY111</f>
        <v>2422.1179546806611</v>
      </c>
      <c r="AC15" s="14">
        <f>'[40]DTR Projections_Agri'!AZ111</f>
        <v>139.73757430849966</v>
      </c>
      <c r="AD15" s="14">
        <f>'[40]DTR Projections_Agri'!BA111</f>
        <v>327.59709034277142</v>
      </c>
      <c r="AE15" s="14">
        <f>'[40]DTR Projections_Agri'!BB111</f>
        <v>0</v>
      </c>
      <c r="AF15" s="14">
        <v>0</v>
      </c>
      <c r="AG15" s="14">
        <f>'[40]DTR Projections_Agri'!BC111</f>
        <v>0</v>
      </c>
      <c r="AH15" s="14">
        <f>'[40]DTR Projections_Agri'!BK111</f>
        <v>2542.9549583764674</v>
      </c>
      <c r="AI15" s="14">
        <f>'[40]DTR Projections_Agri'!BL111</f>
        <v>146.70893990633465</v>
      </c>
      <c r="AJ15" s="14">
        <f>'[40]DTR Projections_Agri'!BM111</f>
        <v>343.9405763154453</v>
      </c>
      <c r="AK15" s="14">
        <f>'[40]DTR Projections_Agri'!BN111</f>
        <v>0</v>
      </c>
      <c r="AL15" s="14">
        <v>0</v>
      </c>
      <c r="AM15" s="14">
        <f>'[40]DTR Projections_Agri'!BO111</f>
        <v>0</v>
      </c>
    </row>
    <row r="16" spans="1:39">
      <c r="B16" s="6" t="s">
        <v>429</v>
      </c>
      <c r="C16" s="6"/>
      <c r="D16" s="14">
        <f>'[40]DTR Projections_Agri'!$C112</f>
        <v>387.72932576818243</v>
      </c>
      <c r="E16" s="14">
        <f>'[40]DTR Projections_Agri'!$D112</f>
        <v>51.664749882372526</v>
      </c>
      <c r="F16" s="14">
        <f>'[40]DTR Projections_Agri'!$E112</f>
        <v>59.511943024883834</v>
      </c>
      <c r="G16" s="14">
        <v>0</v>
      </c>
      <c r="H16" s="14">
        <v>0</v>
      </c>
      <c r="I16" s="14">
        <v>0</v>
      </c>
      <c r="J16" s="14">
        <f>'[40]DTR Projections_Agri'!$O112</f>
        <v>410.56428958973891</v>
      </c>
      <c r="K16" s="14">
        <f>'[40]DTR Projections_Agri'!$P112</f>
        <v>54.70749804715566</v>
      </c>
      <c r="L16" s="14">
        <f>'[40]DTR Projections_Agri'!$Q112</f>
        <v>63.016844448657601</v>
      </c>
      <c r="M16" s="14">
        <v>0</v>
      </c>
      <c r="N16" s="14">
        <v>0</v>
      </c>
      <c r="O16" s="14">
        <v>0</v>
      </c>
      <c r="P16" s="14">
        <f>'[40]DTR Projections_Agri'!$AA112</f>
        <v>431.0469103699503</v>
      </c>
      <c r="Q16" s="14">
        <f>'[40]DTR Projections_Agri'!$AB112</f>
        <v>57.436797610577905</v>
      </c>
      <c r="R16" s="14">
        <f>'[40]DTR Projections_Agri'!$AC112</f>
        <v>66.160688568410976</v>
      </c>
      <c r="S16" s="14">
        <v>0</v>
      </c>
      <c r="T16" s="14">
        <v>0</v>
      </c>
      <c r="U16" s="14">
        <v>0</v>
      </c>
      <c r="V16" s="14">
        <f>'[40]DTR Projections_Agri'!$AM112</f>
        <v>452.55139262955862</v>
      </c>
      <c r="W16" s="14">
        <f>'[40]DTR Projections_Agri'!$AN112</f>
        <v>60.302259734422641</v>
      </c>
      <c r="X16" s="14">
        <f>'[40]DTR Projections_Agri'!$AO112</f>
        <v>69.461376543141554</v>
      </c>
      <c r="Y16" s="14">
        <f>'[40]DTR Projections_Agri'!$AP112</f>
        <v>0</v>
      </c>
      <c r="Z16" s="14">
        <v>0</v>
      </c>
      <c r="AA16" s="14">
        <f>'[40]DTR Projections_Agri'!$AQ112</f>
        <v>0</v>
      </c>
      <c r="AB16" s="14">
        <f>'[40]DTR Projections_Agri'!AY112</f>
        <v>475.12871646746464</v>
      </c>
      <c r="AC16" s="14">
        <f>'[40]DTR Projections_Agri'!AZ112</f>
        <v>63.31067749283627</v>
      </c>
      <c r="AD16" s="14">
        <f>'[40]DTR Projections_Agri'!BA112</f>
        <v>72.926733225238763</v>
      </c>
      <c r="AE16" s="14">
        <f>'[40]DTR Projections_Agri'!BB112</f>
        <v>0</v>
      </c>
      <c r="AF16" s="14">
        <v>0</v>
      </c>
      <c r="AG16" s="14">
        <f>'[40]DTR Projections_Agri'!BC112</f>
        <v>0</v>
      </c>
      <c r="AH16" s="14">
        <f>'[40]DTR Projections_Agri'!BK112</f>
        <v>498.83240536371704</v>
      </c>
      <c r="AI16" s="14">
        <f>'[40]DTR Projections_Agri'!BL112</f>
        <v>66.46918286430423</v>
      </c>
      <c r="AJ16" s="14">
        <f>'[40]DTR Projections_Agri'!BM112</f>
        <v>76.564973846524026</v>
      </c>
      <c r="AK16" s="14">
        <f>'[40]DTR Projections_Agri'!BN112</f>
        <v>0</v>
      </c>
      <c r="AL16" s="14">
        <v>0</v>
      </c>
      <c r="AM16" s="14">
        <f>'[40]DTR Projections_Agri'!BO112</f>
        <v>0</v>
      </c>
    </row>
    <row r="17" spans="2:39">
      <c r="B17" s="6" t="s">
        <v>416</v>
      </c>
      <c r="C17" s="6"/>
      <c r="D17" s="14">
        <f>'[40]DTR Projections_Agri'!$C113</f>
        <v>565.81557887042186</v>
      </c>
      <c r="E17" s="14">
        <f>'[40]DTR Projections_Agri'!$D113</f>
        <v>47.95671328965183</v>
      </c>
      <c r="F17" s="14">
        <f>'[40]DTR Projections_Agri'!$E113</f>
        <v>113.58653397203526</v>
      </c>
      <c r="G17" s="14">
        <v>0</v>
      </c>
      <c r="H17" s="14">
        <v>0</v>
      </c>
      <c r="I17" s="14">
        <v>0</v>
      </c>
      <c r="J17" s="14">
        <f>'[40]DTR Projections_Agri'!$O113</f>
        <v>599.13876959783181</v>
      </c>
      <c r="K17" s="14">
        <f>'[40]DTR Projections_Agri'!$P113</f>
        <v>50.781080032612721</v>
      </c>
      <c r="L17" s="14">
        <f>'[40]DTR Projections_Agri'!$Q113</f>
        <v>120.27610894480632</v>
      </c>
      <c r="M17" s="14">
        <v>0</v>
      </c>
      <c r="N17" s="14">
        <v>0</v>
      </c>
      <c r="O17" s="14">
        <v>0</v>
      </c>
      <c r="P17" s="14">
        <f>'[40]DTR Projections_Agri'!$AA113</f>
        <v>629.02917293674398</v>
      </c>
      <c r="Q17" s="14">
        <f>'[40]DTR Projections_Agri'!$AB113</f>
        <v>53.314494729143256</v>
      </c>
      <c r="R17" s="14">
        <f>'[40]DTR Projections_Agri'!$AC113</f>
        <v>126.27655757344102</v>
      </c>
      <c r="S17" s="14">
        <v>0</v>
      </c>
      <c r="T17" s="14">
        <v>0</v>
      </c>
      <c r="U17" s="14">
        <v>0</v>
      </c>
      <c r="V17" s="14">
        <f>'[40]DTR Projections_Agri'!$AM113</f>
        <v>660.41078446154597</v>
      </c>
      <c r="W17" s="14">
        <f>'[40]DTR Projections_Agri'!$AN113</f>
        <v>55.974299447611109</v>
      </c>
      <c r="X17" s="14">
        <f>'[40]DTR Projections_Agri'!$AO113</f>
        <v>132.57636375883322</v>
      </c>
      <c r="Y17" s="14">
        <f>'[40]DTR Projections_Agri'!$AP113</f>
        <v>0</v>
      </c>
      <c r="Z17" s="14">
        <v>0</v>
      </c>
      <c r="AA17" s="14">
        <f>'[40]DTR Projections_Agri'!$AQ113</f>
        <v>0</v>
      </c>
      <c r="AB17" s="14">
        <f>'[40]DTR Projections_Agri'!AY113</f>
        <v>693.35799971636447</v>
      </c>
      <c r="AC17" s="14">
        <f>'[40]DTR Projections_Agri'!AZ113</f>
        <v>58.766799715670381</v>
      </c>
      <c r="AD17" s="14">
        <f>'[40]DTR Projections_Agri'!BA113</f>
        <v>139.19046228241316</v>
      </c>
      <c r="AE17" s="14">
        <f>'[40]DTR Projections_Agri'!BB113</f>
        <v>0</v>
      </c>
      <c r="AF17" s="14">
        <v>0</v>
      </c>
      <c r="AG17" s="14">
        <f>'[40]DTR Projections_Agri'!BC113</f>
        <v>0</v>
      </c>
      <c r="AH17" s="14">
        <f>'[40]DTR Projections_Agri'!BK113</f>
        <v>727.94892581571412</v>
      </c>
      <c r="AI17" s="14">
        <f>'[40]DTR Projections_Agri'!BL113</f>
        <v>61.698615641774381</v>
      </c>
      <c r="AJ17" s="14">
        <f>'[40]DTR Projections_Agri'!BM113</f>
        <v>146.13453301717772</v>
      </c>
      <c r="AK17" s="14">
        <f>'[40]DTR Projections_Agri'!BN113</f>
        <v>0</v>
      </c>
      <c r="AL17" s="14">
        <v>0</v>
      </c>
      <c r="AM17" s="14">
        <f>'[40]DTR Projections_Agri'!BO113</f>
        <v>0</v>
      </c>
    </row>
    <row r="18" spans="2:39">
      <c r="B18" s="6" t="s">
        <v>417</v>
      </c>
      <c r="C18" s="6"/>
      <c r="D18" s="14">
        <f>'[40]DTR Projections_Agri'!$C114</f>
        <v>97.819121121496295</v>
      </c>
      <c r="E18" s="14">
        <f>'[40]DTR Projections_Agri'!$D114</f>
        <v>21.022752597317954</v>
      </c>
      <c r="F18" s="14">
        <f>'[40]DTR Projections_Agri'!$E114</f>
        <v>33.079174568791863</v>
      </c>
      <c r="G18" s="14">
        <v>0</v>
      </c>
      <c r="H18" s="14">
        <v>0</v>
      </c>
      <c r="I18" s="14">
        <v>0</v>
      </c>
      <c r="J18" s="14">
        <f>'[40]DTR Projections_Agri'!$O114</f>
        <v>103.58008874353763</v>
      </c>
      <c r="K18" s="14">
        <f>'[40]DTR Projections_Agri'!$P114</f>
        <v>22.260868373158015</v>
      </c>
      <c r="L18" s="14">
        <f>'[40]DTR Projections_Agri'!$Q114</f>
        <v>35.027342283547426</v>
      </c>
      <c r="M18" s="14">
        <v>0</v>
      </c>
      <c r="N18" s="14">
        <v>0</v>
      </c>
      <c r="O18" s="14">
        <v>0</v>
      </c>
      <c r="P18" s="14">
        <f>'[40]DTR Projections_Agri'!$AA114</f>
        <v>108.74759047690584</v>
      </c>
      <c r="Q18" s="14">
        <f>'[40]DTR Projections_Agri'!$AB114</f>
        <v>23.371439693379561</v>
      </c>
      <c r="R18" s="14">
        <f>'[40]DTR Projections_Agri'!$AC114</f>
        <v>36.774819565727356</v>
      </c>
      <c r="S18" s="14">
        <v>0</v>
      </c>
      <c r="T18" s="14">
        <v>0</v>
      </c>
      <c r="U18" s="14">
        <v>0</v>
      </c>
      <c r="V18" s="14">
        <f>'[40]DTR Projections_Agri'!$AM114</f>
        <v>114.17289471624939</v>
      </c>
      <c r="W18" s="14">
        <f>'[40]DTR Projections_Agri'!$AN114</f>
        <v>24.537416523689021</v>
      </c>
      <c r="X18" s="14">
        <f>'[40]DTR Projections_Agri'!$AO114</f>
        <v>38.609477084262487</v>
      </c>
      <c r="Y18" s="14">
        <f>'[40]DTR Projections_Agri'!$AP114</f>
        <v>0</v>
      </c>
      <c r="Z18" s="14">
        <v>0</v>
      </c>
      <c r="AA18" s="14">
        <f>'[40]DTR Projections_Agri'!$AQ114</f>
        <v>0</v>
      </c>
      <c r="AB18" s="14">
        <f>'[40]DTR Projections_Agri'!AY114</f>
        <v>119.86886308470834</v>
      </c>
      <c r="AC18" s="14">
        <f>'[40]DTR Projections_Agri'!AZ114</f>
        <v>25.761563014062126</v>
      </c>
      <c r="AD18" s="14">
        <f>'[40]DTR Projections_Agri'!BA114</f>
        <v>40.535664212488115</v>
      </c>
      <c r="AE18" s="14">
        <f>'[40]DTR Projections_Agri'!BB114</f>
        <v>0</v>
      </c>
      <c r="AF18" s="14">
        <v>0</v>
      </c>
      <c r="AG18" s="14">
        <f>'[40]DTR Projections_Agri'!BC114</f>
        <v>0</v>
      </c>
      <c r="AH18" s="14">
        <f>'[40]DTR Projections_Agri'!BK114</f>
        <v>125.84899886776954</v>
      </c>
      <c r="AI18" s="14">
        <f>'[40]DTR Projections_Agri'!BL114</f>
        <v>27.046781217050423</v>
      </c>
      <c r="AJ18" s="14">
        <f>'[40]DTR Projections_Agri'!BM114</f>
        <v>42.557947312611866</v>
      </c>
      <c r="AK18" s="14">
        <f>'[40]DTR Projections_Agri'!BN114</f>
        <v>0</v>
      </c>
      <c r="AL18" s="14">
        <v>0</v>
      </c>
      <c r="AM18" s="14">
        <f>'[40]DTR Projections_Agri'!BO114</f>
        <v>0</v>
      </c>
    </row>
    <row r="19" spans="2:39">
      <c r="B19" s="6" t="s">
        <v>430</v>
      </c>
      <c r="C19" s="6"/>
      <c r="D19" s="14">
        <f>'[40]DTR Projections_Agri'!$C115</f>
        <v>0</v>
      </c>
      <c r="E19" s="14">
        <f>'[40]DTR Projections_Agri'!$D115</f>
        <v>0</v>
      </c>
      <c r="F19" s="14">
        <f>'[40]DTR Projections_Agri'!$E115</f>
        <v>0</v>
      </c>
      <c r="G19" s="14">
        <v>0</v>
      </c>
      <c r="H19" s="14">
        <v>0</v>
      </c>
      <c r="I19" s="14">
        <v>0</v>
      </c>
      <c r="J19" s="14">
        <f>'[40]DTR Projections_Agri'!$O115</f>
        <v>0</v>
      </c>
      <c r="K19" s="14">
        <f>'[40]DTR Projections_Agri'!$P115</f>
        <v>0</v>
      </c>
      <c r="L19" s="14">
        <f>'[40]DTR Projections_Agri'!$Q115</f>
        <v>0</v>
      </c>
      <c r="M19" s="14">
        <v>0</v>
      </c>
      <c r="N19" s="14">
        <v>0</v>
      </c>
      <c r="O19" s="14">
        <v>0</v>
      </c>
      <c r="P19" s="14">
        <f>'[40]DTR Projections_Agri'!$AA115</f>
        <v>0</v>
      </c>
      <c r="Q19" s="14">
        <f>'[40]DTR Projections_Agri'!$AB115</f>
        <v>0</v>
      </c>
      <c r="R19" s="14">
        <f>'[40]DTR Projections_Agri'!$AC115</f>
        <v>0</v>
      </c>
      <c r="S19" s="14">
        <v>0</v>
      </c>
      <c r="T19" s="14">
        <v>0</v>
      </c>
      <c r="U19" s="14">
        <v>0</v>
      </c>
      <c r="V19" s="14">
        <f>'[40]DTR Projections_Agri'!$AM115</f>
        <v>0</v>
      </c>
      <c r="W19" s="14">
        <f>'[40]DTR Projections_Agri'!$AN115</f>
        <v>0</v>
      </c>
      <c r="X19" s="14">
        <f>'[40]DTR Projections_Agri'!$AO115</f>
        <v>0</v>
      </c>
      <c r="Y19" s="14">
        <f>'[40]DTR Projections_Agri'!$AP115</f>
        <v>0</v>
      </c>
      <c r="Z19" s="14">
        <v>0</v>
      </c>
      <c r="AA19" s="14">
        <f>'[40]DTR Projections_Agri'!$AQ115</f>
        <v>0</v>
      </c>
      <c r="AB19" s="14">
        <f>'[40]DTR Projections_Agri'!AY115</f>
        <v>0</v>
      </c>
      <c r="AC19" s="14">
        <f>'[40]DTR Projections_Agri'!AZ115</f>
        <v>0</v>
      </c>
      <c r="AD19" s="14">
        <f>'[40]DTR Projections_Agri'!BA115</f>
        <v>0</v>
      </c>
      <c r="AE19" s="14">
        <f>'[40]DTR Projections_Agri'!BB115</f>
        <v>0</v>
      </c>
      <c r="AF19" s="14">
        <v>0</v>
      </c>
      <c r="AG19" s="14">
        <f>'[40]DTR Projections_Agri'!BC115</f>
        <v>0</v>
      </c>
      <c r="AH19" s="14">
        <f>'[40]DTR Projections_Agri'!BK115</f>
        <v>0</v>
      </c>
      <c r="AI19" s="14">
        <f>'[40]DTR Projections_Agri'!BL115</f>
        <v>0</v>
      </c>
      <c r="AJ19" s="14">
        <f>'[40]DTR Projections_Agri'!BM115</f>
        <v>0</v>
      </c>
      <c r="AK19" s="14">
        <f>'[40]DTR Projections_Agri'!BN115</f>
        <v>0</v>
      </c>
      <c r="AL19" s="14">
        <v>0</v>
      </c>
      <c r="AM19" s="14">
        <f>'[40]DTR Projections_Agri'!BO115</f>
        <v>0</v>
      </c>
    </row>
    <row r="20" spans="2:39">
      <c r="B20" s="6" t="s">
        <v>419</v>
      </c>
      <c r="C20" s="6"/>
      <c r="D20" s="14">
        <f>'[40]DTR Projections_Agri'!$C116</f>
        <v>755.52536675011913</v>
      </c>
      <c r="E20" s="14">
        <f>'[40]DTR Projections_Agri'!$D116</f>
        <v>91.23977398716147</v>
      </c>
      <c r="F20" s="14">
        <f>'[40]DTR Projections_Agri'!$E116</f>
        <v>194.16879120199016</v>
      </c>
      <c r="G20" s="14">
        <v>0</v>
      </c>
      <c r="H20" s="14">
        <v>0</v>
      </c>
      <c r="I20" s="14">
        <v>0</v>
      </c>
      <c r="J20" s="14">
        <f>'[40]DTR Projections_Agri'!$O116</f>
        <v>800.02134182713723</v>
      </c>
      <c r="K20" s="14">
        <f>'[40]DTR Projections_Agri'!$P116</f>
        <v>96.613256980629558</v>
      </c>
      <c r="L20" s="14">
        <f>'[40]DTR Projections_Agri'!$Q116</f>
        <v>205.60418447173856</v>
      </c>
      <c r="M20" s="14">
        <v>0</v>
      </c>
      <c r="N20" s="14">
        <v>0</v>
      </c>
      <c r="O20" s="14">
        <v>0</v>
      </c>
      <c r="P20" s="14">
        <f>'[40]DTR Projections_Agri'!$AA116</f>
        <v>839.93356550614112</v>
      </c>
      <c r="Q20" s="14">
        <f>'[40]DTR Projections_Agri'!$AB116</f>
        <v>101.43319080159648</v>
      </c>
      <c r="R20" s="14">
        <f>'[40]DTR Projections_Agri'!$AC116</f>
        <v>215.86156108275941</v>
      </c>
      <c r="S20" s="14">
        <v>0</v>
      </c>
      <c r="T20" s="14">
        <v>0</v>
      </c>
      <c r="U20" s="14">
        <v>0</v>
      </c>
      <c r="V20" s="14">
        <f>'[40]DTR Projections_Agri'!$AM116</f>
        <v>881.83697792864814</v>
      </c>
      <c r="W20" s="14">
        <f>'[40]DTR Projections_Agri'!$AN116</f>
        <v>106.49358724489004</v>
      </c>
      <c r="X20" s="14">
        <f>'[40]DTR Projections_Agri'!$AO116</f>
        <v>226.6306699643248</v>
      </c>
      <c r="Y20" s="14">
        <f>'[40]DTR Projections_Agri'!$AP116</f>
        <v>0</v>
      </c>
      <c r="Z20" s="14">
        <v>0</v>
      </c>
      <c r="AA20" s="14">
        <f>'[40]DTR Projections_Agri'!$AQ116</f>
        <v>0</v>
      </c>
      <c r="AB20" s="14">
        <f>'[40]DTR Projections_Agri'!AY116</f>
        <v>925.83091838975236</v>
      </c>
      <c r="AC20" s="14">
        <f>'[40]DTR Projections_Agri'!AZ116</f>
        <v>111.80644285653142</v>
      </c>
      <c r="AD20" s="14">
        <f>'[40]DTR Projections_Agri'!BA116</f>
        <v>237.9370411538049</v>
      </c>
      <c r="AE20" s="14">
        <f>'[40]DTR Projections_Agri'!BB116</f>
        <v>0</v>
      </c>
      <c r="AF20" s="14">
        <v>0</v>
      </c>
      <c r="AG20" s="14">
        <f>'[40]DTR Projections_Agri'!BC116</f>
        <v>0</v>
      </c>
      <c r="AH20" s="14">
        <f>'[40]DTR Projections_Agri'!BK116</f>
        <v>972.01968219086791</v>
      </c>
      <c r="AI20" s="14">
        <f>'[40]DTR Projections_Agri'!BL116</f>
        <v>117.38435268646566</v>
      </c>
      <c r="AJ20" s="14">
        <f>'[40]DTR Projections_Agri'!BM116</f>
        <v>249.80747837413855</v>
      </c>
      <c r="AK20" s="14">
        <f>'[40]DTR Projections_Agri'!BN116</f>
        <v>0</v>
      </c>
      <c r="AL20" s="14">
        <v>0</v>
      </c>
      <c r="AM20" s="14">
        <f>'[40]DTR Projections_Agri'!BO116</f>
        <v>0</v>
      </c>
    </row>
    <row r="21" spans="2:39">
      <c r="B21" s="6" t="s">
        <v>420</v>
      </c>
      <c r="C21" s="6"/>
      <c r="D21" s="14">
        <f>'[40]DTR Projections_Agri'!$C117</f>
        <v>1400.7375491447517</v>
      </c>
      <c r="E21" s="14">
        <f>'[40]DTR Projections_Agri'!$D117</f>
        <v>53.758949311883789</v>
      </c>
      <c r="F21" s="14">
        <f>'[40]DTR Projections_Agri'!$E117</f>
        <v>127.61294692550229</v>
      </c>
      <c r="G21" s="14">
        <v>0</v>
      </c>
      <c r="H21" s="14">
        <v>0</v>
      </c>
      <c r="I21" s="14">
        <v>0</v>
      </c>
      <c r="J21" s="14">
        <f>'[40]DTR Projections_Agri'!$O117</f>
        <v>1483.2327052561586</v>
      </c>
      <c r="K21" s="14">
        <f>'[40]DTR Projections_Agri'!$P117</f>
        <v>56.925033435620492</v>
      </c>
      <c r="L21" s="14">
        <f>'[40]DTR Projections_Agri'!$Q117</f>
        <v>135.1285946532895</v>
      </c>
      <c r="M21" s="14">
        <v>0</v>
      </c>
      <c r="N21" s="14">
        <v>0</v>
      </c>
      <c r="O21" s="14">
        <v>0</v>
      </c>
      <c r="P21" s="14">
        <f>'[40]DTR Projections_Agri'!$AA117</f>
        <v>1557.2296255945521</v>
      </c>
      <c r="Q21" s="14">
        <f>'[40]DTR Projections_Agri'!$AB117</f>
        <v>59.76496350827118</v>
      </c>
      <c r="R21" s="14">
        <f>'[40]DTR Projections_Agri'!$AC117</f>
        <v>141.87001817945944</v>
      </c>
      <c r="S21" s="14">
        <v>0</v>
      </c>
      <c r="T21" s="14">
        <v>0</v>
      </c>
      <c r="U21" s="14">
        <v>0</v>
      </c>
      <c r="V21" s="14">
        <f>'[40]DTR Projections_Agri'!$AM117</f>
        <v>1634.9181927832117</v>
      </c>
      <c r="W21" s="14">
        <f>'[40]DTR Projections_Agri'!$AN117</f>
        <v>62.746575408486194</v>
      </c>
      <c r="X21" s="14">
        <f>'[40]DTR Projections_Agri'!$AO117</f>
        <v>148.947765904162</v>
      </c>
      <c r="Y21" s="14">
        <f>'[40]DTR Projections_Agri'!$AP117</f>
        <v>0</v>
      </c>
      <c r="Z21" s="14">
        <v>0</v>
      </c>
      <c r="AA21" s="14">
        <f>'[40]DTR Projections_Agri'!$AQ117</f>
        <v>0</v>
      </c>
      <c r="AB21" s="14">
        <f>'[40]DTR Projections_Agri'!AY117</f>
        <v>1716.4825810231362</v>
      </c>
      <c r="AC21" s="14">
        <f>'[40]DTR Projections_Agri'!AZ117</f>
        <v>65.876937563568106</v>
      </c>
      <c r="AD21" s="14">
        <f>'[40]DTR Projections_Agri'!BA117</f>
        <v>156.3786168539547</v>
      </c>
      <c r="AE21" s="14">
        <f>'[40]DTR Projections_Agri'!BB117</f>
        <v>0</v>
      </c>
      <c r="AF21" s="14">
        <v>0</v>
      </c>
      <c r="AG21" s="14">
        <f>'[40]DTR Projections_Agri'!BC117</f>
        <v>0</v>
      </c>
      <c r="AH21" s="14">
        <f>'[40]DTR Projections_Agri'!BK117</f>
        <v>1802.1161529084552</v>
      </c>
      <c r="AI21" s="14">
        <f>'[40]DTR Projections_Agri'!BL117</f>
        <v>69.163471042440875</v>
      </c>
      <c r="AJ21" s="14">
        <f>'[40]DTR Projections_Agri'!BM117</f>
        <v>164.18018715576795</v>
      </c>
      <c r="AK21" s="14">
        <f>'[40]DTR Projections_Agri'!BN117</f>
        <v>0</v>
      </c>
      <c r="AL21" s="14">
        <v>0</v>
      </c>
      <c r="AM21" s="14">
        <f>'[40]DTR Projections_Agri'!BO117</f>
        <v>0</v>
      </c>
    </row>
    <row r="22" spans="2:39">
      <c r="B22" s="6" t="s">
        <v>421</v>
      </c>
      <c r="C22" s="6"/>
      <c r="D22" s="14">
        <f>'[40]DTR Projections_Agri'!$C118</f>
        <v>618.94737258273074</v>
      </c>
      <c r="E22" s="14">
        <f>'[40]DTR Projections_Agri'!$D118</f>
        <v>46.796437754431793</v>
      </c>
      <c r="F22" s="14">
        <f>'[40]DTR Projections_Agri'!$E118</f>
        <v>36.248815465293134</v>
      </c>
      <c r="G22" s="14">
        <v>0</v>
      </c>
      <c r="H22" s="14">
        <v>0</v>
      </c>
      <c r="I22" s="14">
        <v>0</v>
      </c>
      <c r="J22" s="14">
        <f>'[40]DTR Projections_Agri'!$O118</f>
        <v>655.39971167876536</v>
      </c>
      <c r="K22" s="14">
        <f>'[40]DTR Projections_Agri'!$P118</f>
        <v>49.552471131539328</v>
      </c>
      <c r="L22" s="14">
        <f>'[40]DTR Projections_Agri'!$Q118</f>
        <v>38.383656280040803</v>
      </c>
      <c r="M22" s="14">
        <v>0</v>
      </c>
      <c r="N22" s="14">
        <v>0</v>
      </c>
      <c r="O22" s="14">
        <v>0</v>
      </c>
      <c r="P22" s="14">
        <f>'[40]DTR Projections_Agri'!$AA118</f>
        <v>688.09691427080088</v>
      </c>
      <c r="Q22" s="14">
        <f>'[40]DTR Projections_Agri'!$AB118</f>
        <v>52.024591821635191</v>
      </c>
      <c r="R22" s="14">
        <f>'[40]DTR Projections_Agri'!$AC118</f>
        <v>40.298576539002852</v>
      </c>
      <c r="S22" s="14">
        <v>0</v>
      </c>
      <c r="T22" s="14">
        <v>0</v>
      </c>
      <c r="U22" s="14">
        <v>0</v>
      </c>
      <c r="V22" s="14">
        <f>'[40]DTR Projections_Agri'!$AM118</f>
        <v>722.42535400635654</v>
      </c>
      <c r="W22" s="14">
        <f>'[40]DTR Projections_Agri'!$AN118</f>
        <v>54.620044624978277</v>
      </c>
      <c r="X22" s="14">
        <f>'[40]DTR Projections_Agri'!$AO118</f>
        <v>42.309030629781411</v>
      </c>
      <c r="Y22" s="14">
        <f>'[40]DTR Projections_Agri'!$AP118</f>
        <v>0</v>
      </c>
      <c r="Z22" s="14">
        <v>0</v>
      </c>
      <c r="AA22" s="14">
        <f>'[40]DTR Projections_Agri'!$AQ118</f>
        <v>0</v>
      </c>
      <c r="AB22" s="14">
        <f>'[40]DTR Projections_Agri'!AY118</f>
        <v>758.46641239607936</v>
      </c>
      <c r="AC22" s="14">
        <f>'[40]DTR Projections_Agri'!AZ118</f>
        <v>57.34498251186313</v>
      </c>
      <c r="AD22" s="14">
        <f>'[40]DTR Projections_Agri'!BA118</f>
        <v>44.419784681925478</v>
      </c>
      <c r="AE22" s="14">
        <f>'[40]DTR Projections_Agri'!BB118</f>
        <v>0</v>
      </c>
      <c r="AF22" s="14">
        <v>0</v>
      </c>
      <c r="AG22" s="14">
        <f>'[40]DTR Projections_Agri'!BC118</f>
        <v>0</v>
      </c>
      <c r="AH22" s="14">
        <f>'[40]DTR Projections_Agri'!BK118</f>
        <v>796.30553104873024</v>
      </c>
      <c r="AI22" s="14">
        <f>'[40]DTR Projections_Agri'!BL118</f>
        <v>60.205865422347813</v>
      </c>
      <c r="AJ22" s="14">
        <f>'[40]DTR Projections_Agri'!BM118</f>
        <v>46.635842605696588</v>
      </c>
      <c r="AK22" s="14">
        <f>'[40]DTR Projections_Agri'!BN118</f>
        <v>0</v>
      </c>
      <c r="AL22" s="14">
        <v>0</v>
      </c>
      <c r="AM22" s="14">
        <f>'[40]DTR Projections_Agri'!BO118</f>
        <v>0</v>
      </c>
    </row>
    <row r="23" spans="2:39">
      <c r="B23" s="6" t="s">
        <v>422</v>
      </c>
      <c r="C23" s="6"/>
      <c r="D23" s="14">
        <f>'[40]DTR Projections_Agri'!$C119</f>
        <v>524.10007540971083</v>
      </c>
      <c r="E23" s="14">
        <f>'[40]DTR Projections_Agri'!$D119</f>
        <v>19.063281694496034</v>
      </c>
      <c r="F23" s="14">
        <f>'[40]DTR Projections_Agri'!$E119</f>
        <v>54.246250115955625</v>
      </c>
      <c r="G23" s="14">
        <v>0</v>
      </c>
      <c r="H23" s="14">
        <v>0</v>
      </c>
      <c r="I23" s="14">
        <v>0</v>
      </c>
      <c r="J23" s="14">
        <f>'[40]DTR Projections_Agri'!$O119</f>
        <v>554.96646973556312</v>
      </c>
      <c r="K23" s="14">
        <f>'[40]DTR Projections_Agri'!$P119</f>
        <v>20.185996224668784</v>
      </c>
      <c r="L23" s="14">
        <f>'[40]DTR Projections_Agri'!$Q119</f>
        <v>57.441033374608971</v>
      </c>
      <c r="M23" s="14">
        <v>0</v>
      </c>
      <c r="N23" s="14">
        <v>0</v>
      </c>
      <c r="O23" s="14">
        <v>0</v>
      </c>
      <c r="P23" s="14">
        <f>'[40]DTR Projections_Agri'!$AA119</f>
        <v>582.65316347282112</v>
      </c>
      <c r="Q23" s="14">
        <f>'[40]DTR Projections_Agri'!$AB119</f>
        <v>21.193054354721497</v>
      </c>
      <c r="R23" s="14">
        <f>'[40]DTR Projections_Agri'!$AC119</f>
        <v>60.306706141744264</v>
      </c>
      <c r="S23" s="14">
        <v>0</v>
      </c>
      <c r="T23" s="14">
        <v>0</v>
      </c>
      <c r="U23" s="14">
        <v>0</v>
      </c>
      <c r="V23" s="14">
        <f>'[40]DTR Projections_Agri'!$AM119</f>
        <v>611.72112409607053</v>
      </c>
      <c r="W23" s="14">
        <f>'[40]DTR Projections_Agri'!$AN119</f>
        <v>22.250353805045631</v>
      </c>
      <c r="X23" s="14">
        <f>'[40]DTR Projections_Agri'!$AO119</f>
        <v>63.315345018769548</v>
      </c>
      <c r="Y23" s="14">
        <f>'[40]DTR Projections_Agri'!$AP119</f>
        <v>0</v>
      </c>
      <c r="Z23" s="14">
        <v>0</v>
      </c>
      <c r="AA23" s="14">
        <f>'[40]DTR Projections_Agri'!$AQ119</f>
        <v>0</v>
      </c>
      <c r="AB23" s="14">
        <f>'[40]DTR Projections_Agri'!AY119</f>
        <v>642.23926223935439</v>
      </c>
      <c r="AC23" s="14">
        <f>'[40]DTR Projections_Agri'!AZ119</f>
        <v>23.360401087069327</v>
      </c>
      <c r="AD23" s="14">
        <f>'[40]DTR Projections_Agri'!BA119</f>
        <v>66.474082505116399</v>
      </c>
      <c r="AE23" s="14">
        <f>'[40]DTR Projections_Agri'!BB119</f>
        <v>0</v>
      </c>
      <c r="AF23" s="14">
        <v>0</v>
      </c>
      <c r="AG23" s="14">
        <f>'[40]DTR Projections_Agri'!BC119</f>
        <v>0</v>
      </c>
      <c r="AH23" s="14">
        <f>'[40]DTR Projections_Agri'!BK119</f>
        <v>674.27992646664893</v>
      </c>
      <c r="AI23" s="14">
        <f>'[40]DTR Projections_Agri'!BL119</f>
        <v>24.525827761290255</v>
      </c>
      <c r="AJ23" s="14">
        <f>'[40]DTR Projections_Agri'!BM119</f>
        <v>69.790406938377416</v>
      </c>
      <c r="AK23" s="14">
        <f>'[40]DTR Projections_Agri'!BN119</f>
        <v>0</v>
      </c>
      <c r="AL23" s="14">
        <v>0</v>
      </c>
      <c r="AM23" s="14">
        <f>'[40]DTR Projections_Agri'!BO119</f>
        <v>0</v>
      </c>
    </row>
    <row r="24" spans="2:39">
      <c r="B24" s="6" t="s">
        <v>423</v>
      </c>
      <c r="C24" s="6"/>
      <c r="D24" s="14">
        <f>'[40]DTR Projections_Agri'!$C120</f>
        <v>486.12226480592687</v>
      </c>
      <c r="E24" s="14">
        <f>'[40]DTR Projections_Agri'!$D120</f>
        <v>40.502402804799026</v>
      </c>
      <c r="F24" s="14">
        <f>'[40]DTR Projections_Agri'!$E120</f>
        <v>95.019477860393565</v>
      </c>
      <c r="G24" s="14">
        <v>0</v>
      </c>
      <c r="H24" s="14">
        <v>0</v>
      </c>
      <c r="I24" s="14">
        <v>0</v>
      </c>
      <c r="J24" s="14">
        <f>'[40]DTR Projections_Agri'!$O120</f>
        <v>514.75199073059719</v>
      </c>
      <c r="K24" s="14">
        <f>'[40]DTR Projections_Agri'!$P120</f>
        <v>42.887754753356511</v>
      </c>
      <c r="L24" s="14">
        <f>'[40]DTR Projections_Agri'!$Q120</f>
        <v>100.61556305458724</v>
      </c>
      <c r="M24" s="14">
        <v>0</v>
      </c>
      <c r="N24" s="14">
        <v>0</v>
      </c>
      <c r="O24" s="14">
        <v>0</v>
      </c>
      <c r="P24" s="14">
        <f>'[40]DTR Projections_Agri'!$AA120</f>
        <v>540.43242638788183</v>
      </c>
      <c r="Q24" s="14">
        <f>'[40]DTR Projections_Agri'!$AB120</f>
        <v>45.02737974998017</v>
      </c>
      <c r="R24" s="14">
        <f>'[40]DTR Projections_Agri'!$AC120</f>
        <v>105.63516771794656</v>
      </c>
      <c r="S24" s="14">
        <v>0</v>
      </c>
      <c r="T24" s="14">
        <v>0</v>
      </c>
      <c r="U24" s="14">
        <v>0</v>
      </c>
      <c r="V24" s="14">
        <f>'[40]DTR Projections_Agri'!$AM120</f>
        <v>567.39403832892344</v>
      </c>
      <c r="W24" s="14">
        <f>'[40]DTR Projections_Agri'!$AN120</f>
        <v>47.273748917084049</v>
      </c>
      <c r="X24" s="14">
        <f>'[40]DTR Projections_Agri'!$AO120</f>
        <v>110.90519642139441</v>
      </c>
      <c r="Y24" s="14">
        <f>'[40]DTR Projections_Agri'!$AP120</f>
        <v>0</v>
      </c>
      <c r="Z24" s="14">
        <v>0</v>
      </c>
      <c r="AA24" s="14">
        <f>'[40]DTR Projections_Agri'!$AQ120</f>
        <v>0</v>
      </c>
      <c r="AB24" s="14">
        <f>'[40]DTR Projections_Agri'!AY120</f>
        <v>595.70074372345118</v>
      </c>
      <c r="AC24" s="14">
        <f>'[40]DTR Projections_Agri'!AZ120</f>
        <v>49.632187661755928</v>
      </c>
      <c r="AD24" s="14">
        <f>'[40]DTR Projections_Agri'!BA120</f>
        <v>116.43814268052083</v>
      </c>
      <c r="AE24" s="14">
        <f>'[40]DTR Projections_Agri'!BB120</f>
        <v>0</v>
      </c>
      <c r="AF24" s="14">
        <v>0</v>
      </c>
      <c r="AG24" s="14">
        <f>'[40]DTR Projections_Agri'!BC120</f>
        <v>0</v>
      </c>
      <c r="AH24" s="14">
        <f>'[40]DTR Projections_Agri'!BK120</f>
        <v>625.41964854879541</v>
      </c>
      <c r="AI24" s="14">
        <f>'[40]DTR Projections_Agri'!BL120</f>
        <v>52.108287073977095</v>
      </c>
      <c r="AJ24" s="14">
        <f>'[40]DTR Projections_Agri'!BM120</f>
        <v>122.24712330849991</v>
      </c>
      <c r="AK24" s="14">
        <f>'[40]DTR Projections_Agri'!BN120</f>
        <v>0</v>
      </c>
      <c r="AL24" s="14">
        <v>0</v>
      </c>
      <c r="AM24" s="14">
        <f>'[40]DTR Projections_Agri'!BO120</f>
        <v>0</v>
      </c>
    </row>
    <row r="25" spans="2:39">
      <c r="B25" s="6" t="s">
        <v>424</v>
      </c>
      <c r="C25" s="6"/>
      <c r="D25" s="14">
        <f>'[40]DTR Projections_Agri'!$C121</f>
        <v>10440.744580004262</v>
      </c>
      <c r="E25" s="14">
        <f>'[40]DTR Projections_Agri'!$D121</f>
        <v>758.3761724853797</v>
      </c>
      <c r="F25" s="14">
        <f>'[40]DTR Projections_Agri'!$E121</f>
        <v>1476.2190946804321</v>
      </c>
      <c r="G25" s="14">
        <v>0</v>
      </c>
      <c r="H25" s="14">
        <v>0</v>
      </c>
      <c r="I25" s="14">
        <v>0</v>
      </c>
      <c r="J25" s="14">
        <f>'[40]DTR Projections_Agri'!$O121</f>
        <v>11055.642677490705</v>
      </c>
      <c r="K25" s="14">
        <f>'[40]DTR Projections_Agri'!$P121</f>
        <v>803.04004315734267</v>
      </c>
      <c r="L25" s="14">
        <f>'[40]DTR Projections_Agri'!$Q121</f>
        <v>1563.1596673413701</v>
      </c>
      <c r="M25" s="14">
        <v>0</v>
      </c>
      <c r="N25" s="14">
        <v>0</v>
      </c>
      <c r="O25" s="14">
        <v>0</v>
      </c>
      <c r="P25" s="14">
        <f>'[40]DTR Projections_Agri'!$AA121</f>
        <v>11607.197067841596</v>
      </c>
      <c r="Q25" s="14">
        <f>'[40]DTR Projections_Agri'!$AB121</f>
        <v>843.1028666721428</v>
      </c>
      <c r="R25" s="14">
        <f>'[40]DTR Projections_Agri'!$AC121</f>
        <v>1641.1440597907524</v>
      </c>
      <c r="S25" s="14">
        <v>0</v>
      </c>
      <c r="T25" s="14">
        <v>0</v>
      </c>
      <c r="U25" s="14">
        <v>0</v>
      </c>
      <c r="V25" s="14">
        <f>'[40]DTR Projections_Agri'!$AM121</f>
        <v>12186.268063188738</v>
      </c>
      <c r="W25" s="14">
        <f>'[40]DTR Projections_Agri'!$AN121</f>
        <v>885.16439223514874</v>
      </c>
      <c r="X25" s="14">
        <f>'[40]DTR Projections_Agri'!$AO121</f>
        <v>1723.0190308674519</v>
      </c>
      <c r="Y25" s="14">
        <f>'[40]DTR Projections_Agri'!$AP121</f>
        <v>0</v>
      </c>
      <c r="Z25" s="14">
        <v>0</v>
      </c>
      <c r="AA25" s="14">
        <f>'[40]DTR Projections_Agri'!$AQ121</f>
        <v>0</v>
      </c>
      <c r="AB25" s="14">
        <f>'[40]DTR Projections_Agri'!AY121</f>
        <v>12794.228451597746</v>
      </c>
      <c r="AC25" s="14">
        <f>'[40]DTR Projections_Agri'!AZ121</f>
        <v>929.32433397602404</v>
      </c>
      <c r="AD25" s="14">
        <f>'[40]DTR Projections_Agri'!BA121</f>
        <v>1808.9786793677642</v>
      </c>
      <c r="AE25" s="14">
        <f>'[40]DTR Projections_Agri'!BB121</f>
        <v>0</v>
      </c>
      <c r="AF25" s="14">
        <v>0</v>
      </c>
      <c r="AG25" s="14">
        <f>'[40]DTR Projections_Agri'!BC121</f>
        <v>0</v>
      </c>
      <c r="AH25" s="14">
        <f>'[40]DTR Projections_Agri'!BK121</f>
        <v>13432.519509101081</v>
      </c>
      <c r="AI25" s="14">
        <f>'[40]DTR Projections_Agri'!BL121</f>
        <v>975.68738073114616</v>
      </c>
      <c r="AJ25" s="14">
        <f>'[40]DTR Projections_Agri'!BM121</f>
        <v>1899.2267876161707</v>
      </c>
      <c r="AK25" s="14">
        <f>'[40]DTR Projections_Agri'!BN121</f>
        <v>0</v>
      </c>
      <c r="AL25" s="14">
        <v>0</v>
      </c>
      <c r="AM25" s="14">
        <f>'[40]DTR Projections_Agri'!BO121</f>
        <v>0</v>
      </c>
    </row>
    <row r="26" spans="2:39">
      <c r="B26" s="6" t="s">
        <v>53</v>
      </c>
      <c r="C26" s="6"/>
      <c r="D26" s="14">
        <f t="shared" ref="D26:AM26" si="0">SUM(D5:D25)</f>
        <v>20074.53711812212</v>
      </c>
      <c r="E26" s="14">
        <f t="shared" si="0"/>
        <v>1452.9122163264815</v>
      </c>
      <c r="F26" s="14">
        <f t="shared" si="0"/>
        <v>2920.8433383998363</v>
      </c>
      <c r="G26" s="14">
        <f t="shared" si="0"/>
        <v>0</v>
      </c>
      <c r="H26" s="14">
        <v>0</v>
      </c>
      <c r="I26" s="14">
        <f t="shared" si="0"/>
        <v>0</v>
      </c>
      <c r="J26" s="14">
        <f t="shared" si="0"/>
        <v>21256.808611047505</v>
      </c>
      <c r="K26" s="14">
        <f t="shared" si="0"/>
        <v>1538.4801517153962</v>
      </c>
      <c r="L26" s="14">
        <f t="shared" si="0"/>
        <v>3092.8637338875001</v>
      </c>
      <c r="M26" s="14">
        <f t="shared" si="0"/>
        <v>0</v>
      </c>
      <c r="N26" s="14">
        <v>0</v>
      </c>
      <c r="O26" s="14">
        <f t="shared" si="0"/>
        <v>0</v>
      </c>
      <c r="P26" s="14">
        <f t="shared" si="0"/>
        <v>22317.288445308262</v>
      </c>
      <c r="Q26" s="14">
        <f t="shared" si="0"/>
        <v>1615.2333090758425</v>
      </c>
      <c r="R26" s="14">
        <f t="shared" si="0"/>
        <v>3247.1634540345544</v>
      </c>
      <c r="S26" s="14">
        <f t="shared" si="0"/>
        <v>0</v>
      </c>
      <c r="T26" s="14">
        <v>0</v>
      </c>
      <c r="U26" s="14">
        <f t="shared" si="0"/>
        <v>0</v>
      </c>
      <c r="V26" s="14">
        <f t="shared" si="0"/>
        <v>23430.674765704112</v>
      </c>
      <c r="W26" s="14">
        <f t="shared" si="0"/>
        <v>1695.8156197351295</v>
      </c>
      <c r="X26" s="14">
        <f t="shared" si="0"/>
        <v>3409.1610631379772</v>
      </c>
      <c r="Y26" s="14">
        <f t="shared" si="0"/>
        <v>0</v>
      </c>
      <c r="Z26" s="14">
        <v>0</v>
      </c>
      <c r="AA26" s="14">
        <f t="shared" si="0"/>
        <v>0</v>
      </c>
      <c r="AB26" s="14">
        <f t="shared" si="0"/>
        <v>24599.607047300102</v>
      </c>
      <c r="AC26" s="14">
        <f t="shared" si="0"/>
        <v>1780.4181180142068</v>
      </c>
      <c r="AD26" s="14">
        <f t="shared" si="0"/>
        <v>3579.24060458145</v>
      </c>
      <c r="AE26" s="14">
        <f t="shared" si="0"/>
        <v>0</v>
      </c>
      <c r="AF26" s="14">
        <v>0</v>
      </c>
      <c r="AG26" s="14">
        <f t="shared" si="0"/>
        <v>0</v>
      </c>
      <c r="AH26" s="14">
        <f t="shared" si="0"/>
        <v>25826.856447745708</v>
      </c>
      <c r="AI26" s="14">
        <f t="shared" si="0"/>
        <v>1869.2413688764709</v>
      </c>
      <c r="AJ26" s="14">
        <f t="shared" si="0"/>
        <v>3757.8052815527953</v>
      </c>
      <c r="AK26" s="14">
        <f t="shared" si="0"/>
        <v>0</v>
      </c>
      <c r="AL26" s="14">
        <v>0</v>
      </c>
      <c r="AM26" s="14">
        <f t="shared" si="0"/>
        <v>0</v>
      </c>
    </row>
  </sheetData>
  <mergeCells count="6">
    <mergeCell ref="AH3:AM3"/>
    <mergeCell ref="D3:I3"/>
    <mergeCell ref="J3:O3"/>
    <mergeCell ref="P3:U3"/>
    <mergeCell ref="V3:AA3"/>
    <mergeCell ref="AB3:AG3"/>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theme="5" tint="0.59999389629810485"/>
  </sheetPr>
  <dimension ref="A1:AL31"/>
  <sheetViews>
    <sheetView zoomScale="70" zoomScaleNormal="70" workbookViewId="0">
      <pane xSplit="2" ySplit="7" topLeftCell="D15" activePane="bottomRight" state="frozen"/>
      <selection pane="topRight"/>
      <selection pane="bottomLeft"/>
      <selection pane="bottomRight" activeCell="N29" sqref="N29"/>
    </sheetView>
  </sheetViews>
  <sheetFormatPr defaultColWidth="9.1796875" defaultRowHeight="14.5"/>
  <cols>
    <col min="1" max="1" width="27" bestFit="1" customWidth="1"/>
    <col min="2" max="2" width="22.81640625" bestFit="1" customWidth="1"/>
    <col min="3" max="3" width="9.54296875" bestFit="1" customWidth="1"/>
    <col min="4" max="4" width="18.1796875" customWidth="1"/>
    <col min="5" max="5" width="18" customWidth="1"/>
    <col min="6" max="6" width="12.453125" customWidth="1"/>
    <col min="7" max="7" width="11.54296875" bestFit="1" customWidth="1"/>
    <col min="8" max="8" width="18.81640625" customWidth="1"/>
    <col min="9" max="9" width="9.54296875" bestFit="1" customWidth="1"/>
    <col min="10" max="10" width="13" customWidth="1"/>
    <col min="11" max="11" width="14.81640625" customWidth="1"/>
    <col min="12" max="12" width="15.54296875" customWidth="1"/>
    <col min="13" max="13" width="10.54296875" bestFit="1" customWidth="1"/>
    <col min="14" max="14" width="18.54296875" customWidth="1"/>
    <col min="15" max="15" width="11.54296875" customWidth="1"/>
    <col min="16" max="16" width="15.453125" customWidth="1"/>
    <col min="17" max="17" width="16.54296875" customWidth="1"/>
    <col min="18" max="18" width="12.54296875" customWidth="1"/>
    <col min="19" max="19" width="10.54296875" bestFit="1" customWidth="1"/>
    <col min="20" max="20" width="14.54296875" customWidth="1"/>
    <col min="21" max="21" width="10.54296875" bestFit="1" customWidth="1"/>
    <col min="22" max="22" width="14" customWidth="1"/>
    <col min="23" max="23" width="11.81640625" customWidth="1"/>
    <col min="24" max="24" width="13.54296875" customWidth="1"/>
    <col min="25" max="25" width="10.54296875" bestFit="1" customWidth="1"/>
    <col min="26" max="26" width="13" customWidth="1"/>
    <col min="27" max="27" width="10.54296875" bestFit="1" customWidth="1"/>
    <col min="28" max="28" width="12.54296875" customWidth="1"/>
    <col min="29" max="29" width="10.81640625" customWidth="1"/>
    <col min="30" max="30" width="13.54296875" customWidth="1"/>
    <col min="31" max="31" width="10.54296875" bestFit="1" customWidth="1"/>
    <col min="32" max="33" width="14.453125" customWidth="1"/>
    <col min="34" max="34" width="12.453125" customWidth="1"/>
    <col min="35" max="35" width="12.81640625" customWidth="1"/>
    <col min="36" max="36" width="16.453125" customWidth="1"/>
    <col min="37" max="37" width="10.54296875" bestFit="1" customWidth="1"/>
    <col min="38" max="38" width="12.54296875" customWidth="1"/>
  </cols>
  <sheetData>
    <row r="1" spans="1:38">
      <c r="A1" s="92" t="s">
        <v>68</v>
      </c>
      <c r="B1" s="6"/>
      <c r="C1" s="6"/>
    </row>
    <row r="2" spans="1:38">
      <c r="A2" s="81" t="s">
        <v>69</v>
      </c>
      <c r="B2" s="6" t="s">
        <v>70</v>
      </c>
      <c r="C2" s="164">
        <f>6+6</f>
        <v>12</v>
      </c>
    </row>
    <row r="3" spans="1:38">
      <c r="A3" s="81" t="s">
        <v>71</v>
      </c>
      <c r="B3" s="6" t="s">
        <v>70</v>
      </c>
      <c r="C3" s="6">
        <v>5</v>
      </c>
    </row>
    <row r="4" spans="1:38" ht="29">
      <c r="A4" s="81" t="s">
        <v>72</v>
      </c>
      <c r="B4" s="6" t="s">
        <v>73</v>
      </c>
      <c r="C4" s="6">
        <f>0.4</f>
        <v>0.4</v>
      </c>
    </row>
    <row r="5" spans="1:38" ht="20.5" customHeight="1">
      <c r="A5" s="169" t="s">
        <v>74</v>
      </c>
      <c r="B5" s="15" t="s">
        <v>70</v>
      </c>
      <c r="C5" s="15">
        <v>0.3</v>
      </c>
    </row>
    <row r="6" spans="1:38">
      <c r="A6" s="170"/>
      <c r="B6" s="170"/>
      <c r="C6" s="474" t="s">
        <v>16</v>
      </c>
      <c r="D6" s="474"/>
      <c r="E6" s="474"/>
      <c r="F6" s="474"/>
      <c r="G6" s="474"/>
      <c r="H6" s="474"/>
      <c r="I6" s="502" t="s">
        <v>378</v>
      </c>
      <c r="J6" s="502"/>
      <c r="K6" s="502"/>
      <c r="L6" s="502"/>
      <c r="M6" s="502"/>
      <c r="N6" s="502"/>
      <c r="O6" s="502" t="s">
        <v>379</v>
      </c>
      <c r="P6" s="502"/>
      <c r="Q6" s="502"/>
      <c r="R6" s="502"/>
      <c r="S6" s="502"/>
      <c r="T6" s="502"/>
      <c r="U6" s="502" t="s">
        <v>380</v>
      </c>
      <c r="V6" s="502"/>
      <c r="W6" s="502"/>
      <c r="X6" s="502"/>
      <c r="Y6" s="502"/>
      <c r="Z6" s="502"/>
      <c r="AA6" s="502" t="s">
        <v>381</v>
      </c>
      <c r="AB6" s="502"/>
      <c r="AC6" s="502"/>
      <c r="AD6" s="502"/>
      <c r="AE6" s="502"/>
      <c r="AF6" s="502"/>
      <c r="AG6" s="502" t="s">
        <v>382</v>
      </c>
      <c r="AH6" s="502"/>
      <c r="AI6" s="502"/>
      <c r="AJ6" s="502"/>
      <c r="AK6" s="502"/>
      <c r="AL6" s="502"/>
    </row>
    <row r="7" spans="1:38" ht="43.5">
      <c r="A7" s="168" t="s">
        <v>75</v>
      </c>
      <c r="B7" s="171" t="s">
        <v>76</v>
      </c>
      <c r="C7" s="172" t="s">
        <v>77</v>
      </c>
      <c r="D7" s="173" t="s">
        <v>78</v>
      </c>
      <c r="E7" s="173" t="s">
        <v>79</v>
      </c>
      <c r="F7" s="174" t="s">
        <v>80</v>
      </c>
      <c r="G7" s="172" t="s">
        <v>81</v>
      </c>
      <c r="H7" s="174" t="s">
        <v>82</v>
      </c>
      <c r="I7" s="175" t="s">
        <v>77</v>
      </c>
      <c r="J7" s="176" t="s">
        <v>78</v>
      </c>
      <c r="K7" s="176" t="s">
        <v>79</v>
      </c>
      <c r="L7" s="177" t="s">
        <v>80</v>
      </c>
      <c r="M7" s="175" t="s">
        <v>81</v>
      </c>
      <c r="N7" s="177" t="s">
        <v>82</v>
      </c>
      <c r="O7" s="175" t="s">
        <v>77</v>
      </c>
      <c r="P7" s="176" t="s">
        <v>78</v>
      </c>
      <c r="Q7" s="176" t="s">
        <v>79</v>
      </c>
      <c r="R7" s="177" t="s">
        <v>80</v>
      </c>
      <c r="S7" s="175" t="s">
        <v>81</v>
      </c>
      <c r="T7" s="177" t="s">
        <v>82</v>
      </c>
      <c r="U7" s="175" t="s">
        <v>77</v>
      </c>
      <c r="V7" s="176" t="s">
        <v>78</v>
      </c>
      <c r="W7" s="176" t="s">
        <v>79</v>
      </c>
      <c r="X7" s="177" t="s">
        <v>80</v>
      </c>
      <c r="Y7" s="175" t="s">
        <v>81</v>
      </c>
      <c r="Z7" s="177" t="s">
        <v>82</v>
      </c>
      <c r="AA7" s="175" t="s">
        <v>77</v>
      </c>
      <c r="AB7" s="176" t="s">
        <v>78</v>
      </c>
      <c r="AC7" s="176" t="s">
        <v>79</v>
      </c>
      <c r="AD7" s="177" t="s">
        <v>80</v>
      </c>
      <c r="AE7" s="175" t="s">
        <v>81</v>
      </c>
      <c r="AF7" s="177" t="s">
        <v>82</v>
      </c>
      <c r="AG7" s="175" t="s">
        <v>77</v>
      </c>
      <c r="AH7" s="176" t="s">
        <v>78</v>
      </c>
      <c r="AI7" s="176" t="s">
        <v>79</v>
      </c>
      <c r="AJ7" s="177" t="s">
        <v>80</v>
      </c>
      <c r="AK7" s="175" t="s">
        <v>81</v>
      </c>
      <c r="AL7" s="177" t="s">
        <v>82</v>
      </c>
    </row>
    <row r="8" spans="1:38">
      <c r="A8" s="82">
        <v>1</v>
      </c>
      <c r="B8" s="92" t="s">
        <v>409</v>
      </c>
      <c r="C8" s="82">
        <f>$C$2*(SUM(Updated_DISCOM_Summary!D8:G8)+SUM(Updated_DISCOM_Summary!J8:M8))</f>
        <v>0</v>
      </c>
      <c r="D8" s="82">
        <f>$C$3*(Updated_DISCOM_Summary!W8)</f>
        <v>0</v>
      </c>
      <c r="E8" s="178">
        <f>$C$4*(SUM('Total DTR projections'!D5:I5))</f>
        <v>108.2785084494186</v>
      </c>
      <c r="F8" s="178">
        <f>D8+E8</f>
        <v>108.2785084494186</v>
      </c>
      <c r="G8" s="178">
        <f>$C$5*(SUM('Total DTR projections'!D5:I5))</f>
        <v>81.208881337063943</v>
      </c>
      <c r="H8" s="179">
        <f>C8+F8+G8</f>
        <v>189.48738978648254</v>
      </c>
      <c r="I8" s="82">
        <f>$C$2*(SUM(Updated_DISCOM_Summary!AF8:AI8)+SUM(Updated_DISCOM_Summary!AL8:AO8))</f>
        <v>0</v>
      </c>
      <c r="J8" s="82">
        <f>$C$3*(Updated_DISCOM_Summary!AY8)</f>
        <v>0</v>
      </c>
      <c r="K8" s="178">
        <f>$C$4*(SUM('Total DTR projections'!J5:O5))</f>
        <v>114.04248131118749</v>
      </c>
      <c r="L8" s="178">
        <f>J8+K8</f>
        <v>114.04248131118749</v>
      </c>
      <c r="M8" s="178">
        <f>$C$5*(SUM('Total DTR projections'!J5:O5))</f>
        <v>85.531860983390601</v>
      </c>
      <c r="N8" s="179">
        <f>I8+L8+M8</f>
        <v>199.57434229457809</v>
      </c>
      <c r="O8" s="82">
        <f>$C$2*(SUM(Updated_DISCOM_Summary!BH8:BK8)+SUM(Updated_DISCOM_Summary!BN8:BQ8))</f>
        <v>0</v>
      </c>
      <c r="P8" s="82">
        <f>$C$3*(Updated_DISCOM_Summary!CA8)</f>
        <v>0</v>
      </c>
      <c r="Q8" s="178">
        <f>$C$4*(SUM('Total DTR projections'!P5:U5))</f>
        <v>118.86287981355161</v>
      </c>
      <c r="R8" s="178">
        <f t="shared" ref="R8:R28" si="0">P8+Q8</f>
        <v>118.86287981355161</v>
      </c>
      <c r="S8" s="178">
        <f>$C$5*(SUM('Total DTR projections'!P5:U5))</f>
        <v>89.147159860163697</v>
      </c>
      <c r="T8" s="179">
        <f>O8+R8+S8</f>
        <v>208.01003967371531</v>
      </c>
      <c r="U8" s="82">
        <f>$C$2*(SUM(Updated_DISCOM_Summary!CJ8:CM8)+SUM(Updated_DISCOM_Summary!CP8:CS8))</f>
        <v>0</v>
      </c>
      <c r="V8" s="82">
        <f>$C$3*(Updated_DISCOM_Summary!DC8)</f>
        <v>0</v>
      </c>
      <c r="W8" s="178">
        <f>$C$4*(SUM('Total DTR projections'!V5:AA5))</f>
        <v>123.89803150034697</v>
      </c>
      <c r="X8" s="178">
        <f>V8+W8</f>
        <v>123.89803150034697</v>
      </c>
      <c r="Y8" s="178">
        <f>$C$5*(SUM('Total DTR projections'!V5:AA5))</f>
        <v>92.923523625260231</v>
      </c>
      <c r="Z8" s="179">
        <f>U8+X8+Y8</f>
        <v>216.8215551256072</v>
      </c>
      <c r="AA8" s="82">
        <f>$C$2*(SUM(Updated_DISCOM_Summary!DL8:DO8)+SUM(Updated_DISCOM_Summary!DR8:DU8))</f>
        <v>0</v>
      </c>
      <c r="AB8" s="82">
        <f>$C$3*(Updated_DISCOM_Summary!EE8)</f>
        <v>0</v>
      </c>
      <c r="AC8" s="178">
        <f>$C$4*(SUM('Total DTR projections'!AB5:AG5))</f>
        <v>129.15820685066274</v>
      </c>
      <c r="AD8" s="178">
        <f>AB8+AC8</f>
        <v>129.15820685066274</v>
      </c>
      <c r="AE8" s="178">
        <f>$C$5*(SUM('Total DTR projections'!AB5:AG5))</f>
        <v>96.868655137997052</v>
      </c>
      <c r="AF8" s="179">
        <f>AA8+AD8+AE8</f>
        <v>226.02686198865979</v>
      </c>
      <c r="AG8" s="82">
        <f>$C$2*(SUM(Updated_DISCOM_Summary!EN8:EQ8)+SUM(Updated_DISCOM_Summary!ET8:EW8))</f>
        <v>0</v>
      </c>
      <c r="AH8" s="82">
        <f>$C$3*(Updated_DISCOM_Summary!FG8)</f>
        <v>0</v>
      </c>
      <c r="AI8" s="178">
        <f>$C$4*(SUM('Total DTR projections'!AH5:AM5))</f>
        <v>134.65421903163721</v>
      </c>
      <c r="AJ8" s="178">
        <f>AH8+AI8</f>
        <v>134.65421903163721</v>
      </c>
      <c r="AK8" s="178">
        <f>$C$5*(SUM('Total DTR projections'!AH5:AM5))</f>
        <v>100.99066427372792</v>
      </c>
      <c r="AL8" s="179">
        <f>AG8+AJ8+AK8</f>
        <v>235.64488330536511</v>
      </c>
    </row>
    <row r="9" spans="1:38">
      <c r="A9" s="82">
        <v>2</v>
      </c>
      <c r="B9" s="92" t="s">
        <v>410</v>
      </c>
      <c r="C9" s="82">
        <f>$C$2*(SUM(Updated_DISCOM_Summary!D9:G9)+SUM(Updated_DISCOM_Summary!J9:M9))</f>
        <v>0</v>
      </c>
      <c r="D9" s="82">
        <f>$C$3*(Updated_DISCOM_Summary!W9)</f>
        <v>0</v>
      </c>
      <c r="E9" s="178">
        <f>$C$4*(SUM('Total DTR projections'!D6:I6))</f>
        <v>309.64842481775815</v>
      </c>
      <c r="F9" s="178">
        <f t="shared" ref="F9:F28" si="1">D9+E9</f>
        <v>309.64842481775815</v>
      </c>
      <c r="G9" s="178">
        <f>$C$5*(SUM('Total DTR projections'!D6:I6))</f>
        <v>232.23631861331859</v>
      </c>
      <c r="H9" s="179">
        <f t="shared" ref="H9:H28" si="2">C9+F9+G9</f>
        <v>541.88474343107669</v>
      </c>
      <c r="I9" s="82">
        <f>$C$2*(SUM(Updated_DISCOM_Summary!AF9:AI9)+SUM(Updated_DISCOM_Summary!AL9:AO9))</f>
        <v>0</v>
      </c>
      <c r="J9" s="82">
        <f>$C$3*(Updated_DISCOM_Summary!AY9)</f>
        <v>0</v>
      </c>
      <c r="K9" s="178">
        <f>$C$4*(SUM('Total DTR projections'!J6:O6))</f>
        <v>330.88911415865499</v>
      </c>
      <c r="L9" s="178">
        <f t="shared" ref="L9:L28" si="3">J9+K9</f>
        <v>330.88911415865499</v>
      </c>
      <c r="M9" s="178">
        <f>$C$5*(SUM('Total DTR projections'!J6:O6))</f>
        <v>248.1668356189912</v>
      </c>
      <c r="N9" s="179">
        <f t="shared" ref="N9:N28" si="4">I9+L9+M9</f>
        <v>579.05594977764622</v>
      </c>
      <c r="O9" s="82">
        <f>$C$2*(SUM(Updated_DISCOM_Summary!BH9:BK9)+SUM(Updated_DISCOM_Summary!BN9:BQ9))</f>
        <v>0</v>
      </c>
      <c r="P9" s="82">
        <f>$C$3*(Updated_DISCOM_Summary!CA9)</f>
        <v>0</v>
      </c>
      <c r="Q9" s="178">
        <f>$C$4*(SUM('Total DTR projections'!P6:U6))</f>
        <v>351.09635728078888</v>
      </c>
      <c r="R9" s="178">
        <f t="shared" si="0"/>
        <v>351.09635728078888</v>
      </c>
      <c r="S9" s="178">
        <f>$C$5*(SUM('Total DTR projections'!P6:U6))</f>
        <v>263.32226796059166</v>
      </c>
      <c r="T9" s="179">
        <f t="shared" ref="T9:T28" si="5">O9+R9+S9</f>
        <v>614.4186252413806</v>
      </c>
      <c r="U9" s="82">
        <f>$C$2*(SUM(Updated_DISCOM_Summary!CJ9:CM9)+SUM(Updated_DISCOM_Summary!CP9:CS9))</f>
        <v>0</v>
      </c>
      <c r="V9" s="82">
        <f>$C$3*(Updated_DISCOM_Summary!DC9)</f>
        <v>0</v>
      </c>
      <c r="W9" s="178">
        <f>$C$4*(SUM('Total DTR projections'!V6:AA6))</f>
        <v>372.56773491365578</v>
      </c>
      <c r="X9" s="178">
        <f t="shared" ref="X9:X28" si="6">V9+W9</f>
        <v>372.56773491365578</v>
      </c>
      <c r="Y9" s="178">
        <f>$C$5*(SUM('Total DTR projections'!V6:AA6))</f>
        <v>279.42580118524182</v>
      </c>
      <c r="Z9" s="179">
        <f t="shared" ref="Z9:Z28" si="7">U9+X9+Y9</f>
        <v>651.99353609889761</v>
      </c>
      <c r="AA9" s="82">
        <f>$C$2*(SUM(Updated_DISCOM_Summary!DL9:DO9)+SUM(Updated_DISCOM_Summary!DR9:DU9))</f>
        <v>0</v>
      </c>
      <c r="AB9" s="82">
        <f>$C$3*(Updated_DISCOM_Summary!EE9)</f>
        <v>0</v>
      </c>
      <c r="AC9" s="178">
        <f>$C$4*(SUM('Total DTR projections'!AB6:AG6))</f>
        <v>395.38452152689882</v>
      </c>
      <c r="AD9" s="178">
        <f t="shared" ref="AD9:AD28" si="8">AB9+AC9</f>
        <v>395.38452152689882</v>
      </c>
      <c r="AE9" s="178">
        <f>$C$5*(SUM('Total DTR projections'!AB6:AG6))</f>
        <v>296.5383911451741</v>
      </c>
      <c r="AF9" s="179">
        <f t="shared" ref="AF9:AF28" si="9">AA9+AD9+AE9</f>
        <v>691.92291267207293</v>
      </c>
      <c r="AG9" s="82">
        <f>$C$2*(SUM(Updated_DISCOM_Summary!EN9:EQ9)+SUM(Updated_DISCOM_Summary!ET9:EW9))</f>
        <v>0</v>
      </c>
      <c r="AH9" s="82">
        <f>$C$3*(Updated_DISCOM_Summary!FG9)</f>
        <v>0</v>
      </c>
      <c r="AI9" s="178">
        <f>$C$4*(SUM('Total DTR projections'!AH6:AM6))</f>
        <v>419.63339014789875</v>
      </c>
      <c r="AJ9" s="178">
        <f t="shared" ref="AJ9:AJ28" si="10">AH9+AI9</f>
        <v>419.63339014789875</v>
      </c>
      <c r="AK9" s="178">
        <f>$C$5*(SUM('Total DTR projections'!AH6:AM6))</f>
        <v>314.72504261092405</v>
      </c>
      <c r="AL9" s="179">
        <f t="shared" ref="AL9:AL28" si="11">AG9+AJ9+AK9</f>
        <v>734.3584327588228</v>
      </c>
    </row>
    <row r="10" spans="1:38">
      <c r="A10" s="82">
        <v>3</v>
      </c>
      <c r="B10" s="92" t="s">
        <v>411</v>
      </c>
      <c r="C10" s="82">
        <f>$C$2*(SUM(Updated_DISCOM_Summary!D10:G10)+SUM(Updated_DISCOM_Summary!J10:M10))</f>
        <v>0</v>
      </c>
      <c r="D10" s="82">
        <f>$C$3*(Updated_DISCOM_Summary!W10)</f>
        <v>0</v>
      </c>
      <c r="E10" s="178">
        <f>$C$4*(SUM('Total DTR projections'!D7:I7))</f>
        <v>225.0486934772199</v>
      </c>
      <c r="F10" s="178">
        <f t="shared" si="1"/>
        <v>225.0486934772199</v>
      </c>
      <c r="G10" s="178">
        <f>$C$5*(SUM('Total DTR projections'!D7:I7))</f>
        <v>168.7865201079149</v>
      </c>
      <c r="H10" s="179">
        <f t="shared" si="2"/>
        <v>393.8352135851348</v>
      </c>
      <c r="I10" s="82">
        <f>$C$2*(SUM(Updated_DISCOM_Summary!AF10:AI10)+SUM(Updated_DISCOM_Summary!AL10:AO10))</f>
        <v>0</v>
      </c>
      <c r="J10" s="82">
        <f>$C$3*(Updated_DISCOM_Summary!AY10)</f>
        <v>0</v>
      </c>
      <c r="K10" s="178">
        <f>$C$4*(SUM('Total DTR projections'!J7:O7))</f>
        <v>238.41231560310453</v>
      </c>
      <c r="L10" s="178">
        <f t="shared" si="3"/>
        <v>238.41231560310453</v>
      </c>
      <c r="M10" s="178">
        <f>$C$5*(SUM('Total DTR projections'!J7:O7))</f>
        <v>178.80923670232838</v>
      </c>
      <c r="N10" s="179">
        <f t="shared" si="4"/>
        <v>417.22155230543291</v>
      </c>
      <c r="O10" s="82">
        <f>$C$2*(SUM(Updated_DISCOM_Summary!BH10:BK10)+SUM(Updated_DISCOM_Summary!BN10:BQ10))</f>
        <v>0</v>
      </c>
      <c r="P10" s="82">
        <f>$C$3*(Updated_DISCOM_Summary!CA10)</f>
        <v>0</v>
      </c>
      <c r="Q10" s="178">
        <f>$C$4*(SUM('Total DTR projections'!P7:U7))</f>
        <v>250.43489243396962</v>
      </c>
      <c r="R10" s="178">
        <f t="shared" si="0"/>
        <v>250.43489243396962</v>
      </c>
      <c r="S10" s="178">
        <f>$C$5*(SUM('Total DTR projections'!P7:U7))</f>
        <v>187.8261693254772</v>
      </c>
      <c r="T10" s="179">
        <f t="shared" si="5"/>
        <v>438.26106175944682</v>
      </c>
      <c r="U10" s="82">
        <f>$C$2*(SUM(Updated_DISCOM_Summary!CJ10:CM10)+SUM(Updated_DISCOM_Summary!CP10:CS10))</f>
        <v>0</v>
      </c>
      <c r="V10" s="82">
        <f>$C$3*(Updated_DISCOM_Summary!DC10)</f>
        <v>0</v>
      </c>
      <c r="W10" s="178">
        <f>$C$4*(SUM('Total DTR projections'!V7:AA7))</f>
        <v>263.07099767993844</v>
      </c>
      <c r="X10" s="178">
        <f t="shared" si="6"/>
        <v>263.07099767993844</v>
      </c>
      <c r="Y10" s="178">
        <f>$C$5*(SUM('Total DTR projections'!V7:AA7))</f>
        <v>197.30324825995379</v>
      </c>
      <c r="Z10" s="179">
        <f t="shared" si="7"/>
        <v>460.37424593989226</v>
      </c>
      <c r="AA10" s="82">
        <f>$C$2*(SUM(Updated_DISCOM_Summary!DL10:DO10)+SUM(Updated_DISCOM_Summary!DR10:DU10))</f>
        <v>0</v>
      </c>
      <c r="AB10" s="82">
        <f>$C$3*(Updated_DISCOM_Summary!EE10)</f>
        <v>0</v>
      </c>
      <c r="AC10" s="178">
        <f>$C$4*(SUM('Total DTR projections'!AB7:AG7))</f>
        <v>276.35258899602832</v>
      </c>
      <c r="AD10" s="178">
        <f t="shared" si="8"/>
        <v>276.35258899602832</v>
      </c>
      <c r="AE10" s="178">
        <f>$C$5*(SUM('Total DTR projections'!AB7:AG7))</f>
        <v>207.26444174702124</v>
      </c>
      <c r="AF10" s="179">
        <f t="shared" si="9"/>
        <v>483.61703074304955</v>
      </c>
      <c r="AG10" s="82">
        <f>$C$2*(SUM(Updated_DISCOM_Summary!EN10:EQ10)+SUM(Updated_DISCOM_Summary!ET10:EW10))</f>
        <v>0</v>
      </c>
      <c r="AH10" s="82">
        <f>$C$3*(Updated_DISCOM_Summary!FG10)</f>
        <v>0</v>
      </c>
      <c r="AI10" s="178">
        <f>$C$4*(SUM('Total DTR projections'!AH7:AM7))</f>
        <v>290.31334726539296</v>
      </c>
      <c r="AJ10" s="178">
        <f t="shared" si="10"/>
        <v>290.31334726539296</v>
      </c>
      <c r="AK10" s="178">
        <f>$C$5*(SUM('Total DTR projections'!AH7:AM7))</f>
        <v>217.73501044904469</v>
      </c>
      <c r="AL10" s="179">
        <f t="shared" si="11"/>
        <v>508.04835771443766</v>
      </c>
    </row>
    <row r="11" spans="1:38">
      <c r="A11" s="82">
        <v>4</v>
      </c>
      <c r="B11" s="92" t="s">
        <v>412</v>
      </c>
      <c r="C11" s="82">
        <f>$C$2*(SUM(Updated_DISCOM_Summary!D11:G11)+SUM(Updated_DISCOM_Summary!J11:M11))</f>
        <v>0</v>
      </c>
      <c r="D11" s="82">
        <f>$C$3*(Updated_DISCOM_Summary!W11)</f>
        <v>0</v>
      </c>
      <c r="E11" s="178">
        <f>$C$4*(SUM('Total DTR projections'!D8:I8))</f>
        <v>168.8646736515318</v>
      </c>
      <c r="F11" s="178">
        <f t="shared" si="1"/>
        <v>168.8646736515318</v>
      </c>
      <c r="G11" s="178">
        <f>$C$5*(SUM('Total DTR projections'!D8:I8))</f>
        <v>126.64850523864882</v>
      </c>
      <c r="H11" s="179">
        <f t="shared" si="2"/>
        <v>295.5131788901806</v>
      </c>
      <c r="I11" s="82">
        <f>$C$2*(SUM(Updated_DISCOM_Summary!AF11:AI11)+SUM(Updated_DISCOM_Summary!AL11:AO11))</f>
        <v>0</v>
      </c>
      <c r="J11" s="82">
        <f>$C$3*(Updated_DISCOM_Summary!AY11)</f>
        <v>0</v>
      </c>
      <c r="K11" s="178">
        <f>$C$4*(SUM('Total DTR projections'!J8:O8))</f>
        <v>178.89429423963767</v>
      </c>
      <c r="L11" s="178">
        <f t="shared" si="3"/>
        <v>178.89429423963767</v>
      </c>
      <c r="M11" s="178">
        <f>$C$5*(SUM('Total DTR projections'!J8:O8))</f>
        <v>134.17072067972825</v>
      </c>
      <c r="N11" s="179">
        <f t="shared" si="4"/>
        <v>313.06501491936592</v>
      </c>
      <c r="O11" s="82">
        <f>$C$2*(SUM(Updated_DISCOM_Summary!BH11:BK11)+SUM(Updated_DISCOM_Summary!BN11:BQ11))</f>
        <v>0</v>
      </c>
      <c r="P11" s="82">
        <f>$C$3*(Updated_DISCOM_Summary!CA11)</f>
        <v>0</v>
      </c>
      <c r="Q11" s="178">
        <f>$C$4*(SUM('Total DTR projections'!P8:U8))</f>
        <v>187.88667914750977</v>
      </c>
      <c r="R11" s="178">
        <f t="shared" si="0"/>
        <v>187.88667914750977</v>
      </c>
      <c r="S11" s="178">
        <f>$C$5*(SUM('Total DTR projections'!P8:U8))</f>
        <v>140.9150093606323</v>
      </c>
      <c r="T11" s="179">
        <f t="shared" si="5"/>
        <v>328.80168850814209</v>
      </c>
      <c r="U11" s="82">
        <f>$C$2*(SUM(Updated_DISCOM_Summary!CJ11:CM11)+SUM(Updated_DISCOM_Summary!CP11:CS11))</f>
        <v>0</v>
      </c>
      <c r="V11" s="82">
        <f>$C$3*(Updated_DISCOM_Summary!DC11)</f>
        <v>0</v>
      </c>
      <c r="W11" s="178">
        <f>$C$4*(SUM('Total DTR projections'!V8:AA8))</f>
        <v>197.3392805973441</v>
      </c>
      <c r="X11" s="178">
        <f t="shared" si="6"/>
        <v>197.3392805973441</v>
      </c>
      <c r="Y11" s="178">
        <f>$C$5*(SUM('Total DTR projections'!V8:AA8))</f>
        <v>148.00446044800807</v>
      </c>
      <c r="Z11" s="179">
        <f t="shared" si="7"/>
        <v>345.3437410453522</v>
      </c>
      <c r="AA11" s="82">
        <f>$C$2*(SUM(Updated_DISCOM_Summary!DL11:DO11)+SUM(Updated_DISCOM_Summary!DR11:DU11))</f>
        <v>0</v>
      </c>
      <c r="AB11" s="82">
        <f>$C$3*(Updated_DISCOM_Summary!EE11)</f>
        <v>0</v>
      </c>
      <c r="AC11" s="178">
        <f>$C$4*(SUM('Total DTR projections'!AB8:AG8))</f>
        <v>207.27600913274401</v>
      </c>
      <c r="AD11" s="178">
        <f t="shared" si="8"/>
        <v>207.27600913274401</v>
      </c>
      <c r="AE11" s="178">
        <f>$C$5*(SUM('Total DTR projections'!AB8:AG8))</f>
        <v>155.45700684955798</v>
      </c>
      <c r="AF11" s="179">
        <f t="shared" si="9"/>
        <v>362.73301598230199</v>
      </c>
      <c r="AG11" s="82">
        <f>$C$2*(SUM(Updated_DISCOM_Summary!EN11:EQ11)+SUM(Updated_DISCOM_Summary!ET11:EW11))</f>
        <v>0</v>
      </c>
      <c r="AH11" s="82">
        <f>$C$3*(Updated_DISCOM_Summary!FG11)</f>
        <v>0</v>
      </c>
      <c r="AI11" s="178">
        <f>$C$4*(SUM('Total DTR projections'!AH8:AM8))</f>
        <v>217.72203488407214</v>
      </c>
      <c r="AJ11" s="178">
        <f t="shared" si="10"/>
        <v>217.72203488407214</v>
      </c>
      <c r="AK11" s="178">
        <f>$C$5*(SUM('Total DTR projections'!AH8:AM8))</f>
        <v>163.2915261630541</v>
      </c>
      <c r="AL11" s="179">
        <f t="shared" si="11"/>
        <v>381.01356104712625</v>
      </c>
    </row>
    <row r="12" spans="1:38">
      <c r="A12" s="82">
        <v>5</v>
      </c>
      <c r="B12" s="92" t="s">
        <v>148</v>
      </c>
      <c r="C12" s="82">
        <f>$C$2*(SUM(Updated_DISCOM_Summary!D12:G12)+SUM(Updated_DISCOM_Summary!J12:M12))</f>
        <v>12</v>
      </c>
      <c r="D12" s="82">
        <f>$C$3*(Updated_DISCOM_Summary!W12)</f>
        <v>30</v>
      </c>
      <c r="E12" s="178">
        <f>$C$4*(SUM('Total DTR projections'!D9:I9))</f>
        <v>77.930279202027876</v>
      </c>
      <c r="F12" s="178">
        <f t="shared" si="1"/>
        <v>107.93027920202788</v>
      </c>
      <c r="G12" s="178">
        <f>$C$5*(SUM('Total DTR projections'!D9:I9))</f>
        <v>58.447709401520903</v>
      </c>
      <c r="H12" s="179">
        <f t="shared" si="2"/>
        <v>178.37798860354877</v>
      </c>
      <c r="I12" s="82">
        <f>$C$2*(SUM(Updated_DISCOM_Summary!AF12:AI12)+SUM(Updated_DISCOM_Summary!AL12:AO12))</f>
        <v>12</v>
      </c>
      <c r="J12" s="82">
        <f>$C$3*(Updated_DISCOM_Summary!AY12)</f>
        <v>30</v>
      </c>
      <c r="K12" s="178">
        <f>$C$4*(SUM('Total DTR projections'!J9:O9))</f>
        <v>81.756099752688982</v>
      </c>
      <c r="L12" s="178">
        <f t="shared" si="3"/>
        <v>111.75609975268898</v>
      </c>
      <c r="M12" s="178">
        <f>$C$5*(SUM('Total DTR projections'!J9:O9))</f>
        <v>61.317074814516729</v>
      </c>
      <c r="N12" s="179">
        <f t="shared" si="4"/>
        <v>185.07317456720571</v>
      </c>
      <c r="O12" s="82">
        <f>$C$2*(SUM(Updated_DISCOM_Summary!BH12:BK12)+SUM(Updated_DISCOM_Summary!BN12:BQ12))</f>
        <v>12</v>
      </c>
      <c r="P12" s="82">
        <f>$C$3*(Updated_DISCOM_Summary!CA12)</f>
        <v>30</v>
      </c>
      <c r="Q12" s="178">
        <f>$C$4*(SUM('Total DTR projections'!P9:U9))</f>
        <v>84.56764330757656</v>
      </c>
      <c r="R12" s="178">
        <f t="shared" si="0"/>
        <v>114.56764330757656</v>
      </c>
      <c r="S12" s="178">
        <f>$C$5*(SUM('Total DTR projections'!P9:U9))</f>
        <v>63.425732480682413</v>
      </c>
      <c r="T12" s="179">
        <f t="shared" si="5"/>
        <v>189.99337578825896</v>
      </c>
      <c r="U12" s="82">
        <f>$C$2*(SUM(Updated_DISCOM_Summary!CJ12:CM12)+SUM(Updated_DISCOM_Summary!CP12:CS12))</f>
        <v>12</v>
      </c>
      <c r="V12" s="82">
        <f>$C$3*(Updated_DISCOM_Summary!DC12)</f>
        <v>30</v>
      </c>
      <c r="W12" s="178">
        <f>$C$4*(SUM('Total DTR projections'!V9:AA9))</f>
        <v>87.489660549462286</v>
      </c>
      <c r="X12" s="178">
        <f t="shared" si="6"/>
        <v>117.48966054946229</v>
      </c>
      <c r="Y12" s="178">
        <f>$C$5*(SUM('Total DTR projections'!V9:AA9))</f>
        <v>65.617245412096707</v>
      </c>
      <c r="Z12" s="179">
        <f t="shared" si="7"/>
        <v>195.10690596155899</v>
      </c>
      <c r="AA12" s="82">
        <f>$C$2*(SUM(Updated_DISCOM_Summary!DL12:DO12)+SUM(Updated_DISCOM_Summary!DR12:DU12))</f>
        <v>12</v>
      </c>
      <c r="AB12" s="82">
        <f>$C$3*(Updated_DISCOM_Summary!EE12)</f>
        <v>30</v>
      </c>
      <c r="AC12" s="178">
        <f>$C$4*(SUM('Total DTR projections'!AB9:AG9))</f>
        <v>90.526963953790457</v>
      </c>
      <c r="AD12" s="178">
        <f t="shared" si="8"/>
        <v>120.52696395379046</v>
      </c>
      <c r="AE12" s="178">
        <f>$C$5*(SUM('Total DTR projections'!AB9:AG9))</f>
        <v>67.895222965342839</v>
      </c>
      <c r="AF12" s="179">
        <f t="shared" si="9"/>
        <v>200.42218691913331</v>
      </c>
      <c r="AG12" s="82">
        <f>$C$2*(SUM(Updated_DISCOM_Summary!EN12:EQ12)+SUM(Updated_DISCOM_Summary!ET12:EW12))</f>
        <v>12</v>
      </c>
      <c r="AH12" s="82">
        <f>$C$3*(Updated_DISCOM_Summary!FG12)</f>
        <v>30</v>
      </c>
      <c r="AI12" s="178">
        <f>$C$4*(SUM('Total DTR projections'!AH9:AM9))</f>
        <v>93.684589865181763</v>
      </c>
      <c r="AJ12" s="178">
        <f t="shared" si="10"/>
        <v>123.68458986518176</v>
      </c>
      <c r="AK12" s="178">
        <f>$C$5*(SUM('Total DTR projections'!AH9:AM9))</f>
        <v>70.263442398886312</v>
      </c>
      <c r="AL12" s="179">
        <f t="shared" si="11"/>
        <v>205.94803226406805</v>
      </c>
    </row>
    <row r="13" spans="1:38">
      <c r="A13" s="82">
        <v>6</v>
      </c>
      <c r="B13" s="92" t="s">
        <v>150</v>
      </c>
      <c r="C13" s="82">
        <f>$C$2*(SUM(Updated_DISCOM_Summary!D13:G13)+SUM(Updated_DISCOM_Summary!J13:M13))</f>
        <v>0</v>
      </c>
      <c r="D13" s="82">
        <f>$C$3*(Updated_DISCOM_Summary!W13)</f>
        <v>0</v>
      </c>
      <c r="E13" s="178">
        <f>$C$4*(SUM('Total DTR projections'!D10:I10))</f>
        <v>88.877754806788161</v>
      </c>
      <c r="F13" s="178">
        <f t="shared" si="1"/>
        <v>88.877754806788161</v>
      </c>
      <c r="G13" s="178">
        <f>$C$5*(SUM('Total DTR projections'!D10:I10))</f>
        <v>66.658316105091117</v>
      </c>
      <c r="H13" s="179">
        <f t="shared" si="2"/>
        <v>155.53607091187928</v>
      </c>
      <c r="I13" s="82">
        <f>$C$2*(SUM(Updated_DISCOM_Summary!AF13:AI13)+SUM(Updated_DISCOM_Summary!AL13:AO13))</f>
        <v>0</v>
      </c>
      <c r="J13" s="82">
        <f>$C$3*(Updated_DISCOM_Summary!AY13)</f>
        <v>0</v>
      </c>
      <c r="K13" s="178">
        <f>$C$4*(SUM('Total DTR projections'!J10:O10))</f>
        <v>93.500642628548533</v>
      </c>
      <c r="L13" s="178">
        <f t="shared" si="3"/>
        <v>93.500642628548533</v>
      </c>
      <c r="M13" s="178">
        <f>$C$5*(SUM('Total DTR projections'!J10:O10))</f>
        <v>70.125481971411389</v>
      </c>
      <c r="N13" s="179">
        <f t="shared" si="4"/>
        <v>163.62612459995992</v>
      </c>
      <c r="O13" s="82">
        <f>$C$2*(SUM(Updated_DISCOM_Summary!BH13:BK13)+SUM(Updated_DISCOM_Summary!BN13:BQ13))</f>
        <v>0</v>
      </c>
      <c r="P13" s="82">
        <f>$C$3*(Updated_DISCOM_Summary!CA13)</f>
        <v>0</v>
      </c>
      <c r="Q13" s="178">
        <f>$C$4*(SUM('Total DTR projections'!P10:U10))</f>
        <v>97.308363067809296</v>
      </c>
      <c r="R13" s="178">
        <f t="shared" si="0"/>
        <v>97.308363067809296</v>
      </c>
      <c r="S13" s="178">
        <f>$C$5*(SUM('Total DTR projections'!P10:U10))</f>
        <v>72.981272300856972</v>
      </c>
      <c r="T13" s="179">
        <f t="shared" si="5"/>
        <v>170.28963536866627</v>
      </c>
      <c r="U13" s="82">
        <f>$C$2*(SUM(Updated_DISCOM_Summary!CJ13:CM13)+SUM(Updated_DISCOM_Summary!CP13:CS13))</f>
        <v>0</v>
      </c>
      <c r="V13" s="82">
        <f>$C$3*(Updated_DISCOM_Summary!DC13)</f>
        <v>0</v>
      </c>
      <c r="W13" s="178">
        <f>$C$4*(SUM('Total DTR projections'!V10:AA10))</f>
        <v>101.27680568842291</v>
      </c>
      <c r="X13" s="178">
        <f t="shared" si="6"/>
        <v>101.27680568842291</v>
      </c>
      <c r="Y13" s="178">
        <f>$C$5*(SUM('Total DTR projections'!V10:AA10))</f>
        <v>75.957604266317176</v>
      </c>
      <c r="Z13" s="179">
        <f t="shared" si="7"/>
        <v>177.2344099547401</v>
      </c>
      <c r="AA13" s="82">
        <f>$C$2*(SUM(Updated_DISCOM_Summary!DL13:DO13)+SUM(Updated_DISCOM_Summary!DR13:DU13))</f>
        <v>0</v>
      </c>
      <c r="AB13" s="82">
        <f>$C$3*(Updated_DISCOM_Summary!EE13)</f>
        <v>0</v>
      </c>
      <c r="AC13" s="178">
        <f>$C$4*(SUM('Total DTR projections'!AB10:AG10))</f>
        <v>105.41305092247329</v>
      </c>
      <c r="AD13" s="178">
        <f t="shared" si="8"/>
        <v>105.41305092247329</v>
      </c>
      <c r="AE13" s="178">
        <f>$C$5*(SUM('Total DTR projections'!AB10:AG10))</f>
        <v>79.059788191854963</v>
      </c>
      <c r="AF13" s="179">
        <f t="shared" si="9"/>
        <v>184.47283911432825</v>
      </c>
      <c r="AG13" s="82">
        <f>$C$2*(SUM(Updated_DISCOM_Summary!EN13:EQ13)+SUM(Updated_DISCOM_Summary!ET13:EW13))</f>
        <v>0</v>
      </c>
      <c r="AH13" s="82">
        <f>$C$3*(Updated_DISCOM_Summary!FG13)</f>
        <v>0</v>
      </c>
      <c r="AI13" s="178">
        <f>$C$4*(SUM('Total DTR projections'!AH10:AM10))</f>
        <v>109.724509359411</v>
      </c>
      <c r="AJ13" s="178">
        <f t="shared" si="10"/>
        <v>109.724509359411</v>
      </c>
      <c r="AK13" s="178">
        <f>$C$5*(SUM('Total DTR projections'!AH10:AM10))</f>
        <v>82.293382019558237</v>
      </c>
      <c r="AL13" s="179">
        <f t="shared" si="11"/>
        <v>192.01789137896924</v>
      </c>
    </row>
    <row r="14" spans="1:38">
      <c r="A14" s="82">
        <v>7</v>
      </c>
      <c r="B14" s="92" t="s">
        <v>142</v>
      </c>
      <c r="C14" s="82">
        <f>$C$2*(SUM(Updated_DISCOM_Summary!D14:G14)+SUM(Updated_DISCOM_Summary!J14:M14))</f>
        <v>12</v>
      </c>
      <c r="D14" s="82">
        <f>$C$3*(Updated_DISCOM_Summary!W14)</f>
        <v>0</v>
      </c>
      <c r="E14" s="178">
        <f>$C$4*(SUM('Total DTR projections'!D11:I11))</f>
        <v>261.85595822853105</v>
      </c>
      <c r="F14" s="178">
        <f t="shared" si="1"/>
        <v>261.85595822853105</v>
      </c>
      <c r="G14" s="178">
        <f>$C$5*(SUM('Total DTR projections'!D11:I11))</f>
        <v>196.39196867139825</v>
      </c>
      <c r="H14" s="179">
        <f t="shared" si="2"/>
        <v>470.24792689992933</v>
      </c>
      <c r="I14" s="82">
        <f>$C$2*(SUM(Updated_DISCOM_Summary!AF14:AI14)+SUM(Updated_DISCOM_Summary!AL14:AO14))</f>
        <v>12</v>
      </c>
      <c r="J14" s="82">
        <f>$C$3*(Updated_DISCOM_Summary!AY14)</f>
        <v>0</v>
      </c>
      <c r="K14" s="178">
        <f>$C$4*(SUM('Total DTR projections'!J11:O11))</f>
        <v>276.83453773495802</v>
      </c>
      <c r="L14" s="178">
        <f t="shared" si="3"/>
        <v>276.83453773495802</v>
      </c>
      <c r="M14" s="178">
        <f>$C$5*(SUM('Total DTR projections'!J11:O11))</f>
        <v>207.62590330121847</v>
      </c>
      <c r="N14" s="179">
        <f t="shared" si="4"/>
        <v>496.46044103617646</v>
      </c>
      <c r="O14" s="82">
        <f>$C$2*(SUM(Updated_DISCOM_Summary!BH14:BK14)+SUM(Updated_DISCOM_Summary!BN14:BQ14))</f>
        <v>12</v>
      </c>
      <c r="P14" s="82">
        <f>$C$3*(Updated_DISCOM_Summary!CA14)</f>
        <v>0</v>
      </c>
      <c r="Q14" s="178">
        <f>$C$4*(SUM('Total DTR projections'!P11:U11))</f>
        <v>289.96407997202749</v>
      </c>
      <c r="R14" s="178">
        <f t="shared" si="0"/>
        <v>289.96407997202749</v>
      </c>
      <c r="S14" s="178">
        <f>$C$5*(SUM('Total DTR projections'!P11:U11))</f>
        <v>217.47305997902063</v>
      </c>
      <c r="T14" s="179">
        <f t="shared" si="5"/>
        <v>519.43713995104815</v>
      </c>
      <c r="U14" s="82">
        <f>$C$2*(SUM(Updated_DISCOM_Summary!CJ14:CM14)+SUM(Updated_DISCOM_Summary!CP14:CS14))</f>
        <v>12</v>
      </c>
      <c r="V14" s="82">
        <f>$C$3*(Updated_DISCOM_Summary!DC14)</f>
        <v>0</v>
      </c>
      <c r="W14" s="178">
        <f>$C$4*(SUM('Total DTR projections'!V11:AA11))</f>
        <v>303.73049159768061</v>
      </c>
      <c r="X14" s="178">
        <f t="shared" si="6"/>
        <v>303.73049159768061</v>
      </c>
      <c r="Y14" s="178">
        <f>$C$5*(SUM('Total DTR projections'!V11:AA11))</f>
        <v>227.79786869826046</v>
      </c>
      <c r="Z14" s="179">
        <f t="shared" si="7"/>
        <v>543.52836029594107</v>
      </c>
      <c r="AA14" s="82">
        <f>$C$2*(SUM(Updated_DISCOM_Summary!DL14:DO14)+SUM(Updated_DISCOM_Summary!DR14:DU14))</f>
        <v>12</v>
      </c>
      <c r="AB14" s="82">
        <f>$C$3*(Updated_DISCOM_Summary!EE14)</f>
        <v>0</v>
      </c>
      <c r="AC14" s="178">
        <f>$C$4*(SUM('Total DTR projections'!AB11:AG11))</f>
        <v>318.16512680856073</v>
      </c>
      <c r="AD14" s="178">
        <f t="shared" si="8"/>
        <v>318.16512680856073</v>
      </c>
      <c r="AE14" s="178">
        <f>$C$5*(SUM('Total DTR projections'!AB11:AG11))</f>
        <v>238.62384510642053</v>
      </c>
      <c r="AF14" s="179">
        <f t="shared" si="9"/>
        <v>568.78897191498129</v>
      </c>
      <c r="AG14" s="82">
        <f>$C$2*(SUM(Updated_DISCOM_Summary!EN14:EQ14)+SUM(Updated_DISCOM_Summary!ET14:EW14))</f>
        <v>12</v>
      </c>
      <c r="AH14" s="82">
        <f>$C$3*(Updated_DISCOM_Summary!FG14)</f>
        <v>0</v>
      </c>
      <c r="AI14" s="178">
        <f>$C$4*(SUM('Total DTR projections'!AH11:AM11))</f>
        <v>333.30090197473532</v>
      </c>
      <c r="AJ14" s="178">
        <f t="shared" si="10"/>
        <v>333.30090197473532</v>
      </c>
      <c r="AK14" s="178">
        <f>$C$5*(SUM('Total DTR projections'!AH11:AM11))</f>
        <v>249.97567648105149</v>
      </c>
      <c r="AL14" s="179">
        <f t="shared" si="11"/>
        <v>595.27657845578688</v>
      </c>
    </row>
    <row r="15" spans="1:38">
      <c r="A15" s="82">
        <v>8</v>
      </c>
      <c r="B15" s="92" t="s">
        <v>143</v>
      </c>
      <c r="C15" s="82">
        <f>$C$2*(SUM(Updated_DISCOM_Summary!D15:G15)+SUM(Updated_DISCOM_Summary!J15:M15))</f>
        <v>36</v>
      </c>
      <c r="D15" s="82">
        <f>$C$3*(Updated_DISCOM_Summary!W15)</f>
        <v>0</v>
      </c>
      <c r="E15" s="178">
        <f>$C$4*(SUM('Total DTR projections'!D12:I12))</f>
        <v>459.70084171547518</v>
      </c>
      <c r="F15" s="178">
        <f t="shared" si="1"/>
        <v>459.70084171547518</v>
      </c>
      <c r="G15" s="178">
        <f>$C$5*(SUM('Total DTR projections'!D12:I12))</f>
        <v>344.77563128660637</v>
      </c>
      <c r="H15" s="179">
        <f t="shared" si="2"/>
        <v>840.47647300208155</v>
      </c>
      <c r="I15" s="82">
        <f>$C$2*(SUM(Updated_DISCOM_Summary!AF15:AI15)+SUM(Updated_DISCOM_Summary!AL15:AO15))</f>
        <v>36</v>
      </c>
      <c r="J15" s="82">
        <f>$C$3*(Updated_DISCOM_Summary!AY15)</f>
        <v>0</v>
      </c>
      <c r="K15" s="178">
        <f>$C$4*(SUM('Total DTR projections'!J12:O12))</f>
        <v>487.69882763147564</v>
      </c>
      <c r="L15" s="178">
        <f t="shared" si="3"/>
        <v>487.69882763147564</v>
      </c>
      <c r="M15" s="178">
        <f>$C$5*(SUM('Total DTR projections'!J12:O12))</f>
        <v>365.7741207236067</v>
      </c>
      <c r="N15" s="179">
        <f t="shared" si="4"/>
        <v>889.47294835508228</v>
      </c>
      <c r="O15" s="82">
        <f>$C$2*(SUM(Updated_DISCOM_Summary!BH15:BK15)+SUM(Updated_DISCOM_Summary!BN15:BQ15))</f>
        <v>36</v>
      </c>
      <c r="P15" s="82">
        <f>$C$3*(Updated_DISCOM_Summary!CA15)</f>
        <v>0</v>
      </c>
      <c r="Q15" s="178">
        <f>$C$4*(SUM('Total DTR projections'!P12:U12))</f>
        <v>513.12839642830193</v>
      </c>
      <c r="R15" s="178">
        <f t="shared" si="0"/>
        <v>513.12839642830193</v>
      </c>
      <c r="S15" s="178">
        <f>$C$5*(SUM('Total DTR projections'!P12:U12))</f>
        <v>384.84629732122636</v>
      </c>
      <c r="T15" s="179">
        <f t="shared" si="5"/>
        <v>933.97469374952834</v>
      </c>
      <c r="U15" s="82">
        <f>$C$2*(SUM(Updated_DISCOM_Summary!CJ15:CM15)+SUM(Updated_DISCOM_Summary!CP15:CS15))</f>
        <v>36</v>
      </c>
      <c r="V15" s="82">
        <f>$C$3*(Updated_DISCOM_Summary!DC15)</f>
        <v>0</v>
      </c>
      <c r="W15" s="178">
        <f>$C$4*(SUM('Total DTR projections'!V12:AA12))</f>
        <v>539.94387668185573</v>
      </c>
      <c r="X15" s="178">
        <f t="shared" si="6"/>
        <v>539.94387668185573</v>
      </c>
      <c r="Y15" s="178">
        <f>$C$5*(SUM('Total DTR projections'!V12:AA12))</f>
        <v>404.9579075113918</v>
      </c>
      <c r="Z15" s="179">
        <f t="shared" si="7"/>
        <v>980.90178419324752</v>
      </c>
      <c r="AA15" s="82">
        <f>$C$2*(SUM(Updated_DISCOM_Summary!DL15:DO15)+SUM(Updated_DISCOM_Summary!DR15:DU15))</f>
        <v>36</v>
      </c>
      <c r="AB15" s="82">
        <f>$C$3*(Updated_DISCOM_Summary!EE15)</f>
        <v>0</v>
      </c>
      <c r="AC15" s="178">
        <f>$C$4*(SUM('Total DTR projections'!AB12:AG12))</f>
        <v>568.22658490921276</v>
      </c>
      <c r="AD15" s="178">
        <f t="shared" si="8"/>
        <v>568.22658490921276</v>
      </c>
      <c r="AE15" s="178">
        <f>$C$5*(SUM('Total DTR projections'!AB12:AG12))</f>
        <v>426.16993868190957</v>
      </c>
      <c r="AF15" s="179">
        <f t="shared" si="9"/>
        <v>1030.3965235911223</v>
      </c>
      <c r="AG15" s="82">
        <f>$C$2*(SUM(Updated_DISCOM_Summary!EN15:EQ15)+SUM(Updated_DISCOM_Summary!ET15:EW15))</f>
        <v>36</v>
      </c>
      <c r="AH15" s="82">
        <f>$C$3*(Updated_DISCOM_Summary!FG15)</f>
        <v>0</v>
      </c>
      <c r="AI15" s="178">
        <f>$C$4*(SUM('Total DTR projections'!AH12:AM12))</f>
        <v>598.06315409282797</v>
      </c>
      <c r="AJ15" s="178">
        <f t="shared" si="10"/>
        <v>598.06315409282797</v>
      </c>
      <c r="AK15" s="178">
        <f>$C$5*(SUM('Total DTR projections'!AH12:AM12))</f>
        <v>448.54736556962098</v>
      </c>
      <c r="AL15" s="179">
        <f t="shared" si="11"/>
        <v>1082.610519662449</v>
      </c>
    </row>
    <row r="16" spans="1:38">
      <c r="A16" s="82">
        <v>9</v>
      </c>
      <c r="B16" s="92" t="s">
        <v>413</v>
      </c>
      <c r="C16" s="82">
        <f>$C$2*(SUM(Updated_DISCOM_Summary!D16:G16)+SUM(Updated_DISCOM_Summary!J16:M16))</f>
        <v>12</v>
      </c>
      <c r="D16" s="82">
        <f>$C$3*(Updated_DISCOM_Summary!W16)</f>
        <v>30</v>
      </c>
      <c r="E16" s="178">
        <f>$C$4*(SUM('Total DTR projections'!D13:I13))</f>
        <v>303.38874626729944</v>
      </c>
      <c r="F16" s="178">
        <f t="shared" si="1"/>
        <v>333.38874626729944</v>
      </c>
      <c r="G16" s="178">
        <f>$C$5*(SUM('Total DTR projections'!D13:I13))</f>
        <v>227.54155970047458</v>
      </c>
      <c r="H16" s="179">
        <f t="shared" si="2"/>
        <v>572.93030596777407</v>
      </c>
      <c r="I16" s="82">
        <f>$C$2*(SUM(Updated_DISCOM_Summary!AF16:AI16)+SUM(Updated_DISCOM_Summary!AL16:AO16))</f>
        <v>12</v>
      </c>
      <c r="J16" s="82">
        <f>$C$3*(Updated_DISCOM_Summary!AY16)</f>
        <v>30</v>
      </c>
      <c r="K16" s="178">
        <f>$C$4*(SUM('Total DTR projections'!J13:O13))</f>
        <v>324.91575533857258</v>
      </c>
      <c r="L16" s="178">
        <f t="shared" si="3"/>
        <v>354.91575533857258</v>
      </c>
      <c r="M16" s="178">
        <f>$C$5*(SUM('Total DTR projections'!J13:O13))</f>
        <v>243.68681650392944</v>
      </c>
      <c r="N16" s="179">
        <f t="shared" si="4"/>
        <v>610.60257184250202</v>
      </c>
      <c r="O16" s="82">
        <f>$C$2*(SUM(Updated_DISCOM_Summary!BH16:BK16)+SUM(Updated_DISCOM_Summary!BN16:BQ16))</f>
        <v>12</v>
      </c>
      <c r="P16" s="82">
        <f>$C$3*(Updated_DISCOM_Summary!CA16)</f>
        <v>30</v>
      </c>
      <c r="Q16" s="178">
        <f>$C$4*(SUM('Total DTR projections'!P13:U13))</f>
        <v>345.61289256072928</v>
      </c>
      <c r="R16" s="178">
        <f t="shared" si="0"/>
        <v>375.61289256072928</v>
      </c>
      <c r="S16" s="178">
        <f>$C$5*(SUM('Total DTR projections'!P13:U13))</f>
        <v>259.20966942054696</v>
      </c>
      <c r="T16" s="179">
        <f t="shared" si="5"/>
        <v>646.82256198127629</v>
      </c>
      <c r="U16" s="82">
        <f>$C$2*(SUM(Updated_DISCOM_Summary!CJ16:CM16)+SUM(Updated_DISCOM_Summary!CP16:CS16))</f>
        <v>12</v>
      </c>
      <c r="V16" s="82">
        <f>$C$3*(Updated_DISCOM_Summary!DC16)</f>
        <v>30</v>
      </c>
      <c r="W16" s="178">
        <f>$C$4*(SUM('Total DTR projections'!V13:AA13))</f>
        <v>367.66012715708956</v>
      </c>
      <c r="X16" s="178">
        <f t="shared" si="6"/>
        <v>397.66012715708956</v>
      </c>
      <c r="Y16" s="178">
        <f>$C$5*(SUM('Total DTR projections'!V13:AA13))</f>
        <v>275.74509536781716</v>
      </c>
      <c r="Z16" s="179">
        <f t="shared" si="7"/>
        <v>685.40522252490678</v>
      </c>
      <c r="AA16" s="82">
        <f>$C$2*(SUM(Updated_DISCOM_Summary!DL16:DO16)+SUM(Updated_DISCOM_Summary!DR16:DU16))</f>
        <v>12</v>
      </c>
      <c r="AB16" s="82">
        <f>$C$3*(Updated_DISCOM_Summary!EE16)</f>
        <v>30</v>
      </c>
      <c r="AC16" s="178">
        <f>$C$4*(SUM('Total DTR projections'!AB13:AG13))</f>
        <v>391.14753566631026</v>
      </c>
      <c r="AD16" s="178">
        <f t="shared" si="8"/>
        <v>421.14753566631026</v>
      </c>
      <c r="AE16" s="178">
        <f>$C$5*(SUM('Total DTR projections'!AB13:AG13))</f>
        <v>293.36065174973265</v>
      </c>
      <c r="AF16" s="179">
        <f t="shared" si="9"/>
        <v>726.50818741604292</v>
      </c>
      <c r="AG16" s="82">
        <f>$C$2*(SUM(Updated_DISCOM_Summary!EN16:EQ16)+SUM(Updated_DISCOM_Summary!ET16:EW16))</f>
        <v>12</v>
      </c>
      <c r="AH16" s="82">
        <f>$C$3*(Updated_DISCOM_Summary!FG16)</f>
        <v>30</v>
      </c>
      <c r="AI16" s="178">
        <f>$C$4*(SUM('Total DTR projections'!AH13:AM13))</f>
        <v>416.17134424695041</v>
      </c>
      <c r="AJ16" s="178">
        <f t="shared" si="10"/>
        <v>446.17134424695041</v>
      </c>
      <c r="AK16" s="178">
        <f>$C$5*(SUM('Total DTR projections'!AH13:AM13))</f>
        <v>312.12850818521281</v>
      </c>
      <c r="AL16" s="179">
        <f t="shared" si="11"/>
        <v>770.29985243216322</v>
      </c>
    </row>
    <row r="17" spans="1:38">
      <c r="A17" s="82">
        <v>10</v>
      </c>
      <c r="B17" s="92" t="s">
        <v>414</v>
      </c>
      <c r="C17" s="82">
        <f>$C$2*(SUM(Updated_DISCOM_Summary!D17:G17)+SUM(Updated_DISCOM_Summary!J17:M17))</f>
        <v>0</v>
      </c>
      <c r="D17" s="82">
        <f>$C$3*(Updated_DISCOM_Summary!W17)</f>
        <v>0</v>
      </c>
      <c r="E17" s="178">
        <f>$C$4*(SUM('Total DTR projections'!D14:I14))</f>
        <v>452.60421482443263</v>
      </c>
      <c r="F17" s="178">
        <f t="shared" si="1"/>
        <v>452.60421482443263</v>
      </c>
      <c r="G17" s="178">
        <f>$C$5*(SUM('Total DTR projections'!D14:I14))</f>
        <v>339.45316111832443</v>
      </c>
      <c r="H17" s="179">
        <f t="shared" si="2"/>
        <v>792.05737594275706</v>
      </c>
      <c r="I17" s="82">
        <f>$C$2*(SUM(Updated_DISCOM_Summary!AF17:AI17)+SUM(Updated_DISCOM_Summary!AL17:AO17))</f>
        <v>0</v>
      </c>
      <c r="J17" s="82">
        <f>$C$3*(Updated_DISCOM_Summary!AY17)</f>
        <v>0</v>
      </c>
      <c r="K17" s="178">
        <f>$C$4*(SUM('Total DTR projections'!J14:O14))</f>
        <v>479.59752157908071</v>
      </c>
      <c r="L17" s="178">
        <f t="shared" si="3"/>
        <v>479.59752157908071</v>
      </c>
      <c r="M17" s="178">
        <f>$C$5*(SUM('Total DTR projections'!J14:O14))</f>
        <v>359.69814118431049</v>
      </c>
      <c r="N17" s="179">
        <f t="shared" si="4"/>
        <v>839.29566276339119</v>
      </c>
      <c r="O17" s="82">
        <f>$C$2*(SUM(Updated_DISCOM_Summary!BH17:BK17)+SUM(Updated_DISCOM_Summary!BN17:BQ17))</f>
        <v>0</v>
      </c>
      <c r="P17" s="82">
        <f>$C$3*(Updated_DISCOM_Summary!CA17)</f>
        <v>0</v>
      </c>
      <c r="Q17" s="178">
        <f>$C$4*(SUM('Total DTR projections'!P14:U14))</f>
        <v>503.92993136958944</v>
      </c>
      <c r="R17" s="178">
        <f t="shared" si="0"/>
        <v>503.92993136958944</v>
      </c>
      <c r="S17" s="178">
        <f>$C$5*(SUM('Total DTR projections'!P14:U14))</f>
        <v>377.94744852719202</v>
      </c>
      <c r="T17" s="179">
        <f t="shared" si="5"/>
        <v>881.87737989678146</v>
      </c>
      <c r="U17" s="82">
        <f>$C$2*(SUM(Updated_DISCOM_Summary!CJ17:CM17)+SUM(Updated_DISCOM_Summary!CP17:CS17))</f>
        <v>0</v>
      </c>
      <c r="V17" s="82">
        <f>$C$3*(Updated_DISCOM_Summary!DC17)</f>
        <v>0</v>
      </c>
      <c r="W17" s="178">
        <f>$C$4*(SUM('Total DTR projections'!V14:AA14))</f>
        <v>529.51451848257045</v>
      </c>
      <c r="X17" s="178">
        <f t="shared" si="6"/>
        <v>529.51451848257045</v>
      </c>
      <c r="Y17" s="178">
        <f>$C$5*(SUM('Total DTR projections'!V14:AA14))</f>
        <v>397.13588886192775</v>
      </c>
      <c r="Z17" s="179">
        <f t="shared" si="7"/>
        <v>926.65040734449826</v>
      </c>
      <c r="AA17" s="82">
        <f>$C$2*(SUM(Updated_DISCOM_Summary!DL17:DO17)+SUM(Updated_DISCOM_Summary!DR17:DU17))</f>
        <v>0</v>
      </c>
      <c r="AB17" s="82">
        <f>$C$3*(Updated_DISCOM_Summary!EE17)</f>
        <v>0</v>
      </c>
      <c r="AC17" s="178">
        <f>$C$4*(SUM('Total DTR projections'!AB14:AG14))</f>
        <v>556.41739783821356</v>
      </c>
      <c r="AD17" s="178">
        <f t="shared" si="8"/>
        <v>556.41739783821356</v>
      </c>
      <c r="AE17" s="178">
        <f>$C$5*(SUM('Total DTR projections'!AB14:AG14))</f>
        <v>417.31304837866008</v>
      </c>
      <c r="AF17" s="179">
        <f t="shared" si="9"/>
        <v>973.73044621687359</v>
      </c>
      <c r="AG17" s="82">
        <f>$C$2*(SUM(Updated_DISCOM_Summary!EN17:EQ17)+SUM(Updated_DISCOM_Summary!ET17:EW17))</f>
        <v>0</v>
      </c>
      <c r="AH17" s="82">
        <f>$C$3*(Updated_DISCOM_Summary!FG17)</f>
        <v>0</v>
      </c>
      <c r="AI17" s="178">
        <f>$C$4*(SUM('Total DTR projections'!AH14:AM14))</f>
        <v>584.70833577533438</v>
      </c>
      <c r="AJ17" s="178">
        <f t="shared" si="10"/>
        <v>584.70833577533438</v>
      </c>
      <c r="AK17" s="178">
        <f>$C$5*(SUM('Total DTR projections'!AH14:AM14))</f>
        <v>438.53125183150081</v>
      </c>
      <c r="AL17" s="179">
        <f t="shared" si="11"/>
        <v>1023.2395876068351</v>
      </c>
    </row>
    <row r="18" spans="1:38">
      <c r="A18" s="82">
        <v>11</v>
      </c>
      <c r="B18" s="92" t="s">
        <v>144</v>
      </c>
      <c r="C18" s="82">
        <f>$C$2*(SUM(Updated_DISCOM_Summary!D18:G18)+SUM(Updated_DISCOM_Summary!J18:M18))</f>
        <v>108</v>
      </c>
      <c r="D18" s="82">
        <f>$C$3*(Updated_DISCOM_Summary!W18)</f>
        <v>5</v>
      </c>
      <c r="E18" s="178">
        <f>$C$4*(SUM('Total DTR projections'!D15:I15))</f>
        <v>1036.6666571730746</v>
      </c>
      <c r="F18" s="178">
        <f t="shared" si="1"/>
        <v>1041.6666571730746</v>
      </c>
      <c r="G18" s="178">
        <f>$C$5*(SUM('Total DTR projections'!D15:I15))</f>
        <v>777.49999287980597</v>
      </c>
      <c r="H18" s="179">
        <f t="shared" si="2"/>
        <v>1927.1666500528804</v>
      </c>
      <c r="I18" s="82">
        <f>$C$2*(SUM(Updated_DISCOM_Summary!AF18:AI18)+SUM(Updated_DISCOM_Summary!AL18:AO18))</f>
        <v>108</v>
      </c>
      <c r="J18" s="82">
        <f>$C$3*(Updated_DISCOM_Summary!AY18)</f>
        <v>5</v>
      </c>
      <c r="K18" s="178">
        <f>$C$4*(SUM('Total DTR projections'!J15:O15))</f>
        <v>1097.8554760298723</v>
      </c>
      <c r="L18" s="178">
        <f t="shared" si="3"/>
        <v>1102.8554760298723</v>
      </c>
      <c r="M18" s="178">
        <f>$C$5*(SUM('Total DTR projections'!J15:O15))</f>
        <v>823.39160702240417</v>
      </c>
      <c r="N18" s="179">
        <f t="shared" si="4"/>
        <v>2034.2470830522766</v>
      </c>
      <c r="O18" s="82">
        <f>$C$2*(SUM(Updated_DISCOM_Summary!BH18:BK18)+SUM(Updated_DISCOM_Summary!BN18:BQ18))</f>
        <v>432</v>
      </c>
      <c r="P18" s="82">
        <f>$C$3*(Updated_DISCOM_Summary!CA18)</f>
        <v>5</v>
      </c>
      <c r="Q18" s="178">
        <f>$C$4*(SUM('Total DTR projections'!P15:U15))</f>
        <v>1152.7395563916748</v>
      </c>
      <c r="R18" s="178">
        <f t="shared" si="0"/>
        <v>1157.7395563916748</v>
      </c>
      <c r="S18" s="178">
        <f>$C$5*(SUM('Total DTR projections'!P15:U15))</f>
        <v>864.55466729375598</v>
      </c>
      <c r="T18" s="179">
        <f t="shared" si="5"/>
        <v>2454.2942236854306</v>
      </c>
      <c r="U18" s="82">
        <f>$C$2*(SUM(Updated_DISCOM_Summary!CJ18:CM18)+SUM(Updated_DISCOM_Summary!CP18:CS18))</f>
        <v>432</v>
      </c>
      <c r="V18" s="82">
        <f>$C$3*(Updated_DISCOM_Summary!DC18)</f>
        <v>5</v>
      </c>
      <c r="W18" s="178">
        <f>$C$4*(SUM('Total DTR projections'!V15:AA15))</f>
        <v>1210.3793640201407</v>
      </c>
      <c r="X18" s="178">
        <f t="shared" si="6"/>
        <v>1215.3793640201407</v>
      </c>
      <c r="Y18" s="178">
        <f>$C$5*(SUM('Total DTR projections'!V15:AA15))</f>
        <v>907.78452301510538</v>
      </c>
      <c r="Z18" s="179">
        <f t="shared" si="7"/>
        <v>2555.1638870352463</v>
      </c>
      <c r="AA18" s="82">
        <f>$C$2*(SUM(Updated_DISCOM_Summary!DL18:DO18)+SUM(Updated_DISCOM_Summary!DR18:DU18))</f>
        <v>432</v>
      </c>
      <c r="AB18" s="82">
        <f>$C$3*(Updated_DISCOM_Summary!EE18)</f>
        <v>5</v>
      </c>
      <c r="AC18" s="178">
        <f>$C$4*(SUM('Total DTR projections'!AB15:AG15))</f>
        <v>1270.9138744200709</v>
      </c>
      <c r="AD18" s="178">
        <f t="shared" si="8"/>
        <v>1275.9138744200709</v>
      </c>
      <c r="AE18" s="178">
        <f>$C$5*(SUM('Total DTR projections'!AB15:AG15))</f>
        <v>953.18540581505295</v>
      </c>
      <c r="AF18" s="179">
        <f t="shared" si="9"/>
        <v>2661.0992802351238</v>
      </c>
      <c r="AG18" s="82">
        <f>$C$2*(SUM(Updated_DISCOM_Summary!EN18:EQ18)+SUM(Updated_DISCOM_Summary!ET18:EW18))</f>
        <v>432</v>
      </c>
      <c r="AH18" s="82">
        <f>$C$3*(Updated_DISCOM_Summary!FG18)</f>
        <v>5</v>
      </c>
      <c r="AI18" s="178">
        <f>$C$4*(SUM('Total DTR projections'!AH15:AM15))</f>
        <v>1334.4891102264462</v>
      </c>
      <c r="AJ18" s="178">
        <f t="shared" si="10"/>
        <v>1339.4891102264462</v>
      </c>
      <c r="AK18" s="178">
        <f>$C$5*(SUM('Total DTR projections'!AH15:AM15))</f>
        <v>1000.8668326698345</v>
      </c>
      <c r="AL18" s="179">
        <f t="shared" si="11"/>
        <v>2772.3559428962808</v>
      </c>
    </row>
    <row r="19" spans="1:38">
      <c r="A19" s="82">
        <v>12</v>
      </c>
      <c r="B19" s="92" t="s">
        <v>415</v>
      </c>
      <c r="C19" s="82">
        <f>$C$2*(SUM(Updated_DISCOM_Summary!D19:G19)+SUM(Updated_DISCOM_Summary!J19:M19))</f>
        <v>156</v>
      </c>
      <c r="D19" s="82">
        <f>$C$3*(Updated_DISCOM_Summary!W19)</f>
        <v>0</v>
      </c>
      <c r="E19" s="178">
        <f>$C$4*(SUM('Total DTR projections'!D16:I16))</f>
        <v>424.88057181313536</v>
      </c>
      <c r="F19" s="178">
        <f t="shared" si="1"/>
        <v>424.88057181313536</v>
      </c>
      <c r="G19" s="178">
        <f>$C$5*(SUM('Total DTR projections'!D16:I16))</f>
        <v>318.66042885985149</v>
      </c>
      <c r="H19" s="179">
        <f t="shared" si="2"/>
        <v>899.54100067298691</v>
      </c>
      <c r="I19" s="82">
        <f>$C$2*(SUM(Updated_DISCOM_Summary!AF19:AI19)+SUM(Updated_DISCOM_Summary!AL19:AO19))</f>
        <v>156</v>
      </c>
      <c r="J19" s="82">
        <f>$C$3*(Updated_DISCOM_Summary!AY19)</f>
        <v>0</v>
      </c>
      <c r="K19" s="178">
        <f>$C$4*(SUM('Total DTR projections'!J16:O16))</f>
        <v>458.21695236906982</v>
      </c>
      <c r="L19" s="178">
        <f t="shared" si="3"/>
        <v>458.21695236906982</v>
      </c>
      <c r="M19" s="178">
        <f>$C$5*(SUM('Total DTR projections'!J16:O16))</f>
        <v>343.66271427680232</v>
      </c>
      <c r="N19" s="179">
        <f t="shared" si="4"/>
        <v>957.87966664587202</v>
      </c>
      <c r="O19" s="82">
        <f>$C$2*(SUM(Updated_DISCOM_Summary!BH19:BK19)+SUM(Updated_DISCOM_Summary!BN19:BQ19))</f>
        <v>156</v>
      </c>
      <c r="P19" s="82">
        <f>$C$3*(Updated_DISCOM_Summary!CA19)</f>
        <v>0</v>
      </c>
      <c r="Q19" s="178">
        <f>$C$4*(SUM('Total DTR projections'!P16:U16))</f>
        <v>491.06074579263498</v>
      </c>
      <c r="R19" s="178">
        <f t="shared" si="0"/>
        <v>491.06074579263498</v>
      </c>
      <c r="S19" s="178">
        <f>$C$5*(SUM('Total DTR projections'!P16:U16))</f>
        <v>368.2955593444762</v>
      </c>
      <c r="T19" s="179">
        <f t="shared" si="5"/>
        <v>1015.3563051371111</v>
      </c>
      <c r="U19" s="82">
        <f>$C$2*(SUM(Updated_DISCOM_Summary!CJ19:CM19)+SUM(Updated_DISCOM_Summary!CP19:CS19))</f>
        <v>156</v>
      </c>
      <c r="V19" s="82">
        <f>$C$3*(Updated_DISCOM_Summary!DC19)</f>
        <v>0</v>
      </c>
      <c r="W19" s="178">
        <f>$C$4*(SUM('Total DTR projections'!V16:AA16))</f>
        <v>526.54549791419072</v>
      </c>
      <c r="X19" s="178">
        <f t="shared" si="6"/>
        <v>526.54549791419072</v>
      </c>
      <c r="Y19" s="178">
        <f>$C$5*(SUM('Total DTR projections'!V16:AA16))</f>
        <v>394.90912343564298</v>
      </c>
      <c r="Z19" s="179">
        <f t="shared" si="7"/>
        <v>1077.4546213498338</v>
      </c>
      <c r="AA19" s="82">
        <f>$C$2*(SUM(Updated_DISCOM_Summary!DL19:DO19)+SUM(Updated_DISCOM_Summary!DR19:DU19))</f>
        <v>156</v>
      </c>
      <c r="AB19" s="82">
        <f>$C$3*(Updated_DISCOM_Summary!EE19)</f>
        <v>0</v>
      </c>
      <c r="AC19" s="178">
        <f>$C$4*(SUM('Total DTR projections'!AB16:AG16))</f>
        <v>564.90172089484827</v>
      </c>
      <c r="AD19" s="178">
        <f t="shared" si="8"/>
        <v>564.90172089484827</v>
      </c>
      <c r="AE19" s="178">
        <f>$C$5*(SUM('Total DTR projections'!AB16:AG16))</f>
        <v>423.67629067113614</v>
      </c>
      <c r="AF19" s="179">
        <f t="shared" si="9"/>
        <v>1144.5780115659845</v>
      </c>
      <c r="AG19" s="82">
        <f>$C$2*(SUM(Updated_DISCOM_Summary!EN19:EQ19)+SUM(Updated_DISCOM_Summary!ET19:EW19))</f>
        <v>156</v>
      </c>
      <c r="AH19" s="82">
        <f>$C$3*(Updated_DISCOM_Summary!FG19)</f>
        <v>0</v>
      </c>
      <c r="AI19" s="178">
        <f>$C$4*(SUM('Total DTR projections'!AH16:AM16))</f>
        <v>606.38109745174336</v>
      </c>
      <c r="AJ19" s="178">
        <f t="shared" si="10"/>
        <v>606.38109745174336</v>
      </c>
      <c r="AK19" s="178">
        <f>$C$5*(SUM('Total DTR projections'!AH16:AM16))</f>
        <v>454.78582308880749</v>
      </c>
      <c r="AL19" s="179">
        <f t="shared" si="11"/>
        <v>1217.1669205405508</v>
      </c>
    </row>
    <row r="20" spans="1:38">
      <c r="A20" s="82">
        <v>13</v>
      </c>
      <c r="B20" s="92" t="s">
        <v>416</v>
      </c>
      <c r="C20" s="82">
        <f>$C$2*(SUM(Updated_DISCOM_Summary!D20:G20)+SUM(Updated_DISCOM_Summary!J20:M20))</f>
        <v>96</v>
      </c>
      <c r="D20" s="82">
        <f>$C$3*(Updated_DISCOM_Summary!W20)</f>
        <v>5</v>
      </c>
      <c r="E20" s="178">
        <f>$C$4*(SUM('Total DTR projections'!D17:I17))</f>
        <v>498.85031518326423</v>
      </c>
      <c r="F20" s="178">
        <f t="shared" si="1"/>
        <v>503.85031518326423</v>
      </c>
      <c r="G20" s="178">
        <f>$C$5*(SUM('Total DTR projections'!D17:I17))</f>
        <v>374.13773638744817</v>
      </c>
      <c r="H20" s="179">
        <f t="shared" si="2"/>
        <v>973.9880515707124</v>
      </c>
      <c r="I20" s="82">
        <f>$C$2*(SUM(Updated_DISCOM_Summary!AF20:AI20)+SUM(Updated_DISCOM_Summary!AL20:AO20))</f>
        <v>96</v>
      </c>
      <c r="J20" s="82">
        <f>$C$3*(Updated_DISCOM_Summary!AY20)</f>
        <v>5</v>
      </c>
      <c r="K20" s="178">
        <f>$C$4*(SUM('Total DTR projections'!J17:O17))</f>
        <v>533.38941180295672</v>
      </c>
      <c r="L20" s="178">
        <f t="shared" si="3"/>
        <v>538.38941180295672</v>
      </c>
      <c r="M20" s="178">
        <f>$C$5*(SUM('Total DTR projections'!J17:O17))</f>
        <v>400.04205885221751</v>
      </c>
      <c r="N20" s="179">
        <f t="shared" si="4"/>
        <v>1034.4314706551743</v>
      </c>
      <c r="O20" s="82">
        <f>$C$2*(SUM(Updated_DISCOM_Summary!BH20:BK20)+SUM(Updated_DISCOM_Summary!BN20:BQ20))</f>
        <v>96</v>
      </c>
      <c r="P20" s="82">
        <f>$C$3*(Updated_DISCOM_Summary!CA20)</f>
        <v>5</v>
      </c>
      <c r="Q20" s="178">
        <f>$C$4*(SUM('Total DTR projections'!P17:U17))</f>
        <v>566.24375541469124</v>
      </c>
      <c r="R20" s="178">
        <f t="shared" si="0"/>
        <v>571.24375541469124</v>
      </c>
      <c r="S20" s="178">
        <f>$C$5*(SUM('Total DTR projections'!P17:U17))</f>
        <v>424.68281656101834</v>
      </c>
      <c r="T20" s="179">
        <f t="shared" si="5"/>
        <v>1091.9265719757095</v>
      </c>
      <c r="U20" s="82">
        <f>$C$2*(SUM(Updated_DISCOM_Summary!CJ20:CM20)+SUM(Updated_DISCOM_Summary!CP20:CS20))</f>
        <v>96</v>
      </c>
      <c r="V20" s="82">
        <f>$C$3*(Updated_DISCOM_Summary!DC20)</f>
        <v>5</v>
      </c>
      <c r="W20" s="178">
        <f>$C$4*(SUM('Total DTR projections'!V17:AA17))</f>
        <v>601.24706950593657</v>
      </c>
      <c r="X20" s="178">
        <f t="shared" si="6"/>
        <v>606.24706950593657</v>
      </c>
      <c r="Y20" s="178">
        <f>$C$5*(SUM('Total DTR projections'!V17:AA17))</f>
        <v>450.9353021294524</v>
      </c>
      <c r="Z20" s="179">
        <f t="shared" si="7"/>
        <v>1153.182371635389</v>
      </c>
      <c r="AA20" s="82">
        <f>$C$2*(SUM(Updated_DISCOM_Summary!DL20:DO20)+SUM(Updated_DISCOM_Summary!DR20:DU20))</f>
        <v>96</v>
      </c>
      <c r="AB20" s="82">
        <f>$C$3*(Updated_DISCOM_Summary!EE20)</f>
        <v>5</v>
      </c>
      <c r="AC20" s="178">
        <f>$C$4*(SUM('Total DTR projections'!AB17:AG17))</f>
        <v>638.54783877991008</v>
      </c>
      <c r="AD20" s="178">
        <f t="shared" si="8"/>
        <v>643.54783877991008</v>
      </c>
      <c r="AE20" s="178">
        <f>$C$5*(SUM('Total DTR projections'!AB17:AG17))</f>
        <v>478.9108790849325</v>
      </c>
      <c r="AF20" s="179">
        <f t="shared" si="9"/>
        <v>1218.4587178648426</v>
      </c>
      <c r="AG20" s="82">
        <f>$C$2*(SUM(Updated_DISCOM_Summary!EN20:EQ20)+SUM(Updated_DISCOM_Summary!ET20:EW20))</f>
        <v>96</v>
      </c>
      <c r="AH20" s="82">
        <f>$C$3*(Updated_DISCOM_Summary!FG20)</f>
        <v>5</v>
      </c>
      <c r="AI20" s="178">
        <f>$C$4*(SUM('Total DTR projections'!AH17:AM17))</f>
        <v>678.30528979597284</v>
      </c>
      <c r="AJ20" s="178">
        <f t="shared" si="10"/>
        <v>683.30528979597284</v>
      </c>
      <c r="AK20" s="178">
        <f>$C$5*(SUM('Total DTR projections'!AH17:AM17))</f>
        <v>508.72896734697952</v>
      </c>
      <c r="AL20" s="179">
        <f t="shared" si="11"/>
        <v>1288.0342571429524</v>
      </c>
    </row>
    <row r="21" spans="1:38">
      <c r="A21" s="82">
        <v>14</v>
      </c>
      <c r="B21" s="92" t="s">
        <v>417</v>
      </c>
      <c r="C21" s="82">
        <f>$C$2*(SUM(Updated_DISCOM_Summary!D21:G21)+SUM(Updated_DISCOM_Summary!J21:M21))</f>
        <v>0</v>
      </c>
      <c r="D21" s="82">
        <f>$C$3*(Updated_DISCOM_Summary!W21)</f>
        <v>0</v>
      </c>
      <c r="E21" s="178">
        <f>$C$4*(SUM('Total DTR projections'!D18:I18))</f>
        <v>222.63302461311275</v>
      </c>
      <c r="F21" s="178">
        <f t="shared" si="1"/>
        <v>222.63302461311275</v>
      </c>
      <c r="G21" s="178">
        <f>$C$5*(SUM('Total DTR projections'!D18:I18))</f>
        <v>166.97476845983454</v>
      </c>
      <c r="H21" s="179">
        <f t="shared" si="2"/>
        <v>389.60779307294729</v>
      </c>
      <c r="I21" s="82">
        <f>$C$2*(SUM(Updated_DISCOM_Summary!AF21:AI21)+SUM(Updated_DISCOM_Summary!AL21:AO21))</f>
        <v>0</v>
      </c>
      <c r="J21" s="82">
        <f>$C$3*(Updated_DISCOM_Summary!AY21)</f>
        <v>0</v>
      </c>
      <c r="K21" s="178">
        <f>$C$4*(SUM('Total DTR projections'!J18:O18))</f>
        <v>237.13124156018941</v>
      </c>
      <c r="L21" s="178">
        <f t="shared" si="3"/>
        <v>237.13124156018941</v>
      </c>
      <c r="M21" s="178">
        <f>$C$5*(SUM('Total DTR projections'!J18:O18))</f>
        <v>177.84843117014205</v>
      </c>
      <c r="N21" s="179">
        <f t="shared" si="4"/>
        <v>414.97967273033146</v>
      </c>
      <c r="O21" s="82">
        <f>$C$2*(SUM(Updated_DISCOM_Summary!BH21:BK21)+SUM(Updated_DISCOM_Summary!BN21:BQ21))</f>
        <v>0</v>
      </c>
      <c r="P21" s="82">
        <f>$C$3*(Updated_DISCOM_Summary!CA21)</f>
        <v>0</v>
      </c>
      <c r="Q21" s="178">
        <f>$C$4*(SUM('Total DTR projections'!P18:U18))</f>
        <v>250.66118302446458</v>
      </c>
      <c r="R21" s="178">
        <f t="shared" si="0"/>
        <v>250.66118302446458</v>
      </c>
      <c r="S21" s="178">
        <f>$C$5*(SUM('Total DTR projections'!P18:U18))</f>
        <v>187.99588726834841</v>
      </c>
      <c r="T21" s="179">
        <f t="shared" si="5"/>
        <v>438.65707029281299</v>
      </c>
      <c r="U21" s="82">
        <f>$C$2*(SUM(Updated_DISCOM_Summary!CJ21:CM21)+SUM(Updated_DISCOM_Summary!CP21:CS21))</f>
        <v>0</v>
      </c>
      <c r="V21" s="82">
        <f>$C$3*(Updated_DISCOM_Summary!DC21)</f>
        <v>0</v>
      </c>
      <c r="W21" s="178">
        <f>$C$4*(SUM('Total DTR projections'!V18:AA18))</f>
        <v>264.97643644538829</v>
      </c>
      <c r="X21" s="178">
        <f t="shared" si="6"/>
        <v>264.97643644538829</v>
      </c>
      <c r="Y21" s="178">
        <f>$C$5*(SUM('Total DTR projections'!V18:AA18))</f>
        <v>198.73232733404117</v>
      </c>
      <c r="Z21" s="179">
        <f t="shared" si="7"/>
        <v>463.70876377942943</v>
      </c>
      <c r="AA21" s="82">
        <f>$C$2*(SUM(Updated_DISCOM_Summary!DL21:DO21)+SUM(Updated_DISCOM_Summary!DR21:DU21))</f>
        <v>0</v>
      </c>
      <c r="AB21" s="82">
        <f>$C$3*(Updated_DISCOM_Summary!EE21)</f>
        <v>0</v>
      </c>
      <c r="AC21" s="178">
        <f>$C$4*(SUM('Total DTR projections'!AB18:AG18))</f>
        <v>280.1233313657014</v>
      </c>
      <c r="AD21" s="178">
        <f t="shared" si="8"/>
        <v>280.1233313657014</v>
      </c>
      <c r="AE21" s="178">
        <f>$C$5*(SUM('Total DTR projections'!AB18:AG18))</f>
        <v>210.09249852427601</v>
      </c>
      <c r="AF21" s="179">
        <f t="shared" si="9"/>
        <v>490.21582988997739</v>
      </c>
      <c r="AG21" s="82">
        <f>$C$2*(SUM(Updated_DISCOM_Summary!EN21:EQ21)+SUM(Updated_DISCOM_Summary!ET21:EW21))</f>
        <v>0</v>
      </c>
      <c r="AH21" s="82">
        <f>$C$3*(Updated_DISCOM_Summary!FG21)</f>
        <v>0</v>
      </c>
      <c r="AI21" s="178">
        <f>$C$4*(SUM('Total DTR projections'!AH18:AM18))</f>
        <v>296.15098310225738</v>
      </c>
      <c r="AJ21" s="178">
        <f t="shared" si="10"/>
        <v>296.15098310225738</v>
      </c>
      <c r="AK21" s="178">
        <f>$C$5*(SUM('Total DTR projections'!AH18:AM18))</f>
        <v>222.11323732669305</v>
      </c>
      <c r="AL21" s="179">
        <f t="shared" si="11"/>
        <v>518.26422042895047</v>
      </c>
    </row>
    <row r="22" spans="1:38">
      <c r="A22" s="82">
        <v>15</v>
      </c>
      <c r="B22" s="92" t="s">
        <v>418</v>
      </c>
      <c r="C22" s="82">
        <f>$C$2*(SUM(Updated_DISCOM_Summary!D22:G22)+SUM(Updated_DISCOM_Summary!J22:M22))</f>
        <v>0</v>
      </c>
      <c r="D22" s="82">
        <f>$C$3*(Updated_DISCOM_Summary!W22)</f>
        <v>0</v>
      </c>
      <c r="E22" s="178">
        <f>$C$4*(SUM('Total DTR projections'!D19:I19))</f>
        <v>49.684936392381609</v>
      </c>
      <c r="F22" s="178">
        <f t="shared" si="1"/>
        <v>49.684936392381609</v>
      </c>
      <c r="G22" s="178">
        <f>$C$5*(SUM('Total DTR projections'!D19:I19))</f>
        <v>37.263702294286205</v>
      </c>
      <c r="H22" s="179">
        <f t="shared" si="2"/>
        <v>86.948638686667806</v>
      </c>
      <c r="I22" s="82">
        <f>$C$2*(SUM(Updated_DISCOM_Summary!AF22:AI22)+SUM(Updated_DISCOM_Summary!AL22:AO22))</f>
        <v>0</v>
      </c>
      <c r="J22" s="82">
        <f>$C$3*(Updated_DISCOM_Summary!AY22)</f>
        <v>0</v>
      </c>
      <c r="K22" s="178">
        <f>$C$4*(SUM('Total DTR projections'!J19:O19))</f>
        <v>51.833243159003338</v>
      </c>
      <c r="L22" s="178">
        <f t="shared" si="3"/>
        <v>51.833243159003338</v>
      </c>
      <c r="M22" s="178">
        <f>$C$5*(SUM('Total DTR projections'!J19:O19))</f>
        <v>38.874932369252498</v>
      </c>
      <c r="N22" s="179">
        <f t="shared" si="4"/>
        <v>90.708175528255836</v>
      </c>
      <c r="O22" s="82">
        <f>$C$2*(SUM(Updated_DISCOM_Summary!BH22:BK22)+SUM(Updated_DISCOM_Summary!BN22:BQ22))</f>
        <v>0</v>
      </c>
      <c r="P22" s="82">
        <f>$C$3*(Updated_DISCOM_Summary!CA22)</f>
        <v>0</v>
      </c>
      <c r="Q22" s="178">
        <f>$C$4*(SUM('Total DTR projections'!P19:U19))</f>
        <v>53.0449905992919</v>
      </c>
      <c r="R22" s="178">
        <f t="shared" si="0"/>
        <v>53.0449905992919</v>
      </c>
      <c r="S22" s="178">
        <f>$C$5*(SUM('Total DTR projections'!P19:U19))</f>
        <v>39.783742949468923</v>
      </c>
      <c r="T22" s="179">
        <f t="shared" si="5"/>
        <v>92.828733548760823</v>
      </c>
      <c r="U22" s="82">
        <f>$C$2*(SUM(Updated_DISCOM_Summary!CJ22:CM22)+SUM(Updated_DISCOM_Summary!CP22:CS22))</f>
        <v>0</v>
      </c>
      <c r="V22" s="82">
        <f>$C$3*(Updated_DISCOM_Summary!DC22)</f>
        <v>0</v>
      </c>
      <c r="W22" s="178">
        <f>$C$4*(SUM('Total DTR projections'!V19:AA19))</f>
        <v>54.290160047908969</v>
      </c>
      <c r="X22" s="178">
        <f t="shared" si="6"/>
        <v>54.290160047908969</v>
      </c>
      <c r="Y22" s="178">
        <f>$C$5*(SUM('Total DTR projections'!V19:AA19))</f>
        <v>40.717620035931724</v>
      </c>
      <c r="Z22" s="179">
        <f t="shared" si="7"/>
        <v>95.007780083840686</v>
      </c>
      <c r="AA22" s="82">
        <f>$C$2*(SUM(Updated_DISCOM_Summary!DL22:DO22)+SUM(Updated_DISCOM_Summary!DR22:DU22))</f>
        <v>0</v>
      </c>
      <c r="AB22" s="82">
        <f>$C$3*(Updated_DISCOM_Summary!EE22)</f>
        <v>0</v>
      </c>
      <c r="AC22" s="178">
        <f>$C$4*(SUM('Total DTR projections'!AB19:AG19))</f>
        <v>55.570120045092679</v>
      </c>
      <c r="AD22" s="178">
        <f t="shared" si="8"/>
        <v>55.570120045092679</v>
      </c>
      <c r="AE22" s="178">
        <f>$C$5*(SUM('Total DTR projections'!AB19:AG19))</f>
        <v>41.677590033819506</v>
      </c>
      <c r="AF22" s="179">
        <f t="shared" si="9"/>
        <v>97.247710078912178</v>
      </c>
      <c r="AG22" s="82">
        <f>$C$2*(SUM(Updated_DISCOM_Summary!EN22:EQ22)+SUM(Updated_DISCOM_Summary!ET22:EW22))</f>
        <v>0</v>
      </c>
      <c r="AH22" s="82">
        <f>$C$3*(Updated_DISCOM_Summary!FG22)</f>
        <v>0</v>
      </c>
      <c r="AI22" s="178">
        <f>$C$4*(SUM('Total DTR projections'!AH19:AM19))</f>
        <v>56.886330079706411</v>
      </c>
      <c r="AJ22" s="178">
        <f t="shared" si="10"/>
        <v>56.886330079706411</v>
      </c>
      <c r="AK22" s="178">
        <f>$C$5*(SUM('Total DTR projections'!AH19:AM19))</f>
        <v>42.664747559779805</v>
      </c>
      <c r="AL22" s="179">
        <f t="shared" si="11"/>
        <v>99.551077639486209</v>
      </c>
    </row>
    <row r="23" spans="1:38">
      <c r="A23" s="82">
        <v>16</v>
      </c>
      <c r="B23" s="92" t="s">
        <v>419</v>
      </c>
      <c r="C23" s="82">
        <f>$C$2*(SUM(Updated_DISCOM_Summary!D23:G23)+SUM(Updated_DISCOM_Summary!J23:M23))</f>
        <v>12</v>
      </c>
      <c r="D23" s="82">
        <f>$C$3*(Updated_DISCOM_Summary!W23)</f>
        <v>0</v>
      </c>
      <c r="E23" s="178">
        <f>$C$4*(SUM('Total DTR projections'!D20:I20))</f>
        <v>486.9947514359576</v>
      </c>
      <c r="F23" s="178">
        <f t="shared" si="1"/>
        <v>486.9947514359576</v>
      </c>
      <c r="G23" s="178">
        <f>$C$5*(SUM('Total DTR projections'!D20:I20))</f>
        <v>365.24606357696814</v>
      </c>
      <c r="H23" s="179">
        <f t="shared" si="2"/>
        <v>864.24081501292574</v>
      </c>
      <c r="I23" s="82">
        <f>$C$2*(SUM(Updated_DISCOM_Summary!AF23:AI23)+SUM(Updated_DISCOM_Summary!AL23:AO23))</f>
        <v>12</v>
      </c>
      <c r="J23" s="82">
        <f>$C$3*(Updated_DISCOM_Summary!AY23)</f>
        <v>0</v>
      </c>
      <c r="K23" s="178">
        <f>$C$4*(SUM('Total DTR projections'!J20:O20))</f>
        <v>516.58522621267878</v>
      </c>
      <c r="L23" s="178">
        <f t="shared" si="3"/>
        <v>516.58522621267878</v>
      </c>
      <c r="M23" s="178">
        <f>$C$5*(SUM('Total DTR projections'!J20:O20))</f>
        <v>387.43891965950905</v>
      </c>
      <c r="N23" s="179">
        <f t="shared" si="4"/>
        <v>916.02414587218777</v>
      </c>
      <c r="O23" s="82">
        <f>$C$2*(SUM(Updated_DISCOM_Summary!BH23:BK23)+SUM(Updated_DISCOM_Summary!BN23:BQ23))</f>
        <v>12</v>
      </c>
      <c r="P23" s="82">
        <f>$C$3*(Updated_DISCOM_Summary!CA23)</f>
        <v>0</v>
      </c>
      <c r="Q23" s="178">
        <f>$C$4*(SUM('Total DTR projections'!P20:U20))</f>
        <v>543.4363560591645</v>
      </c>
      <c r="R23" s="178">
        <f t="shared" si="0"/>
        <v>543.4363560591645</v>
      </c>
      <c r="S23" s="178">
        <f>$C$5*(SUM('Total DTR projections'!P20:U20))</f>
        <v>407.5772670443734</v>
      </c>
      <c r="T23" s="179">
        <f t="shared" si="5"/>
        <v>963.01362310353784</v>
      </c>
      <c r="U23" s="82">
        <f>$C$2*(SUM(Updated_DISCOM_Summary!CJ23:CM23)+SUM(Updated_DISCOM_Summary!CP23:CS23))</f>
        <v>12</v>
      </c>
      <c r="V23" s="82">
        <f>$C$3*(Updated_DISCOM_Summary!DC23)</f>
        <v>0</v>
      </c>
      <c r="W23" s="178">
        <f>$C$4*(SUM('Total DTR projections'!V20:AA20))</f>
        <v>571.73256300725518</v>
      </c>
      <c r="X23" s="178">
        <f t="shared" si="6"/>
        <v>571.73256300725518</v>
      </c>
      <c r="Y23" s="178">
        <f>$C$5*(SUM('Total DTR projections'!V20:AA20))</f>
        <v>428.79942225544136</v>
      </c>
      <c r="Z23" s="179">
        <f t="shared" si="7"/>
        <v>1012.5319852626965</v>
      </c>
      <c r="AA23" s="82">
        <f>$C$2*(SUM(Updated_DISCOM_Summary!DL23:DO23)+SUM(Updated_DISCOM_Summary!DR23:DU23))</f>
        <v>12</v>
      </c>
      <c r="AB23" s="82">
        <f>$C$3*(Updated_DISCOM_Summary!EE23)</f>
        <v>0</v>
      </c>
      <c r="AC23" s="178">
        <f>$C$4*(SUM('Total DTR projections'!AB20:AG20))</f>
        <v>601.55595275716212</v>
      </c>
      <c r="AD23" s="178">
        <f t="shared" si="8"/>
        <v>601.55595275716212</v>
      </c>
      <c r="AE23" s="178">
        <f>$C$5*(SUM('Total DTR projections'!AB20:AG20))</f>
        <v>451.1669645678715</v>
      </c>
      <c r="AF23" s="179">
        <f t="shared" si="9"/>
        <v>1064.7229173250337</v>
      </c>
      <c r="AG23" s="82">
        <f>$C$2*(SUM(Updated_DISCOM_Summary!EN23:EQ23)+SUM(Updated_DISCOM_Summary!ET23:EW23))</f>
        <v>12</v>
      </c>
      <c r="AH23" s="82">
        <f>$C$3*(Updated_DISCOM_Summary!FG23)</f>
        <v>0</v>
      </c>
      <c r="AI23" s="178">
        <f>$C$4*(SUM('Total DTR projections'!AH20:AM20))</f>
        <v>632.99367559183793</v>
      </c>
      <c r="AJ23" s="178">
        <f t="shared" si="10"/>
        <v>632.99367559183793</v>
      </c>
      <c r="AK23" s="178">
        <f>$C$5*(SUM('Total DTR projections'!AH20:AM20))</f>
        <v>474.74525669387845</v>
      </c>
      <c r="AL23" s="179">
        <f t="shared" si="11"/>
        <v>1119.7389322857164</v>
      </c>
    </row>
    <row r="24" spans="1:38">
      <c r="A24" s="82">
        <v>17</v>
      </c>
      <c r="B24" s="92" t="s">
        <v>420</v>
      </c>
      <c r="C24" s="82">
        <f>$C$2*(SUM(Updated_DISCOM_Summary!D24:G24)+SUM(Updated_DISCOM_Summary!J24:M24))</f>
        <v>156</v>
      </c>
      <c r="D24" s="82">
        <f>$C$3*(Updated_DISCOM_Summary!W24)</f>
        <v>0</v>
      </c>
      <c r="E24" s="178">
        <f>$C$4*(SUM('Total DTR projections'!D21:I21))</f>
        <v>678.02059714232337</v>
      </c>
      <c r="F24" s="178">
        <f t="shared" si="1"/>
        <v>678.02059714232337</v>
      </c>
      <c r="G24" s="178">
        <f>$C$5*(SUM('Total DTR projections'!D21:I21))</f>
        <v>508.51544785674253</v>
      </c>
      <c r="H24" s="179">
        <f t="shared" si="2"/>
        <v>1342.5360449990658</v>
      </c>
      <c r="I24" s="82">
        <f>$C$2*(SUM(Updated_DISCOM_Summary!AF24:AI24)+SUM(Updated_DISCOM_Summary!AL24:AO24))</f>
        <v>156</v>
      </c>
      <c r="J24" s="82">
        <f>$C$3*(Updated_DISCOM_Summary!AY24)</f>
        <v>0</v>
      </c>
      <c r="K24" s="178">
        <f>$C$4*(SUM('Total DTR projections'!J21:O21))</f>
        <v>718.01041436258743</v>
      </c>
      <c r="L24" s="178">
        <f t="shared" si="3"/>
        <v>718.01041436258743</v>
      </c>
      <c r="M24" s="178">
        <f>$C$5*(SUM('Total DTR projections'!J21:O21))</f>
        <v>538.50781077194051</v>
      </c>
      <c r="N24" s="179">
        <f t="shared" si="4"/>
        <v>1412.5182251345279</v>
      </c>
      <c r="O24" s="82">
        <f>$C$2*(SUM(Updated_DISCOM_Summary!BH24:BK24)+SUM(Updated_DISCOM_Summary!BN24:BQ24))</f>
        <v>156</v>
      </c>
      <c r="P24" s="82">
        <f>$C$3*(Updated_DISCOM_Summary!CA24)</f>
        <v>0</v>
      </c>
      <c r="Q24" s="178">
        <f>$C$4*(SUM('Total DTR projections'!P21:U21))</f>
        <v>753.84808145873251</v>
      </c>
      <c r="R24" s="178">
        <f t="shared" si="0"/>
        <v>753.84808145873251</v>
      </c>
      <c r="S24" s="178">
        <f>$C$5*(SUM('Total DTR projections'!P21:U21))</f>
        <v>565.3860610940493</v>
      </c>
      <c r="T24" s="179">
        <f t="shared" si="5"/>
        <v>1475.2341425527818</v>
      </c>
      <c r="U24" s="82">
        <f>$C$2*(SUM(Updated_DISCOM_Summary!CJ24:CM24)+SUM(Updated_DISCOM_Summary!CP24:CS24))</f>
        <v>156</v>
      </c>
      <c r="V24" s="82">
        <f>$C$3*(Updated_DISCOM_Summary!DC24)</f>
        <v>0</v>
      </c>
      <c r="W24" s="178">
        <f>$C$4*(SUM('Total DTR projections'!V21:AA21))</f>
        <v>791.49083848058797</v>
      </c>
      <c r="X24" s="178">
        <f t="shared" si="6"/>
        <v>791.49083848058797</v>
      </c>
      <c r="Y24" s="178">
        <f>$C$5*(SUM('Total DTR projections'!V21:AA21))</f>
        <v>593.61812886044095</v>
      </c>
      <c r="Z24" s="179">
        <f t="shared" si="7"/>
        <v>1541.1089673410288</v>
      </c>
      <c r="AA24" s="82">
        <f>$C$2*(SUM(Updated_DISCOM_Summary!DL24:DO24)+SUM(Updated_DISCOM_Summary!DR24:DU24))</f>
        <v>156</v>
      </c>
      <c r="AB24" s="82">
        <f>$C$3*(Updated_DISCOM_Summary!EE24)</f>
        <v>0</v>
      </c>
      <c r="AC24" s="178">
        <f>$C$4*(SUM('Total DTR projections'!AB21:AG21))</f>
        <v>831.03060485729861</v>
      </c>
      <c r="AD24" s="178">
        <f t="shared" si="8"/>
        <v>831.03060485729861</v>
      </c>
      <c r="AE24" s="178">
        <f>$C$5*(SUM('Total DTR projections'!AB21:AG21))</f>
        <v>623.2729536429739</v>
      </c>
      <c r="AF24" s="179">
        <f t="shared" si="9"/>
        <v>1610.3035585002726</v>
      </c>
      <c r="AG24" s="82">
        <f>$C$2*(SUM(Updated_DISCOM_Summary!EN24:EQ24)+SUM(Updated_DISCOM_Summary!ET24:EW24))</f>
        <v>156</v>
      </c>
      <c r="AH24" s="82">
        <f>$C$3*(Updated_DISCOM_Summary!FG24)</f>
        <v>0</v>
      </c>
      <c r="AI24" s="178">
        <f>$C$4*(SUM('Total DTR projections'!AH21:AM21))</f>
        <v>872.56404896872073</v>
      </c>
      <c r="AJ24" s="178">
        <f t="shared" si="10"/>
        <v>872.56404896872073</v>
      </c>
      <c r="AK24" s="178">
        <f>$C$5*(SUM('Total DTR projections'!AH21:AM21))</f>
        <v>654.42303672654043</v>
      </c>
      <c r="AL24" s="179">
        <f t="shared" si="11"/>
        <v>1682.9870856952612</v>
      </c>
    </row>
    <row r="25" spans="1:38">
      <c r="A25" s="82">
        <v>18</v>
      </c>
      <c r="B25" s="92" t="s">
        <v>421</v>
      </c>
      <c r="C25" s="82">
        <f>$C$2*(SUM(Updated_DISCOM_Summary!D25:G25)+SUM(Updated_DISCOM_Summary!J25:M25))</f>
        <v>24</v>
      </c>
      <c r="D25" s="82">
        <f>$C$3*(Updated_DISCOM_Summary!W25)</f>
        <v>0</v>
      </c>
      <c r="E25" s="178">
        <f>$C$4*(SUM('Total DTR projections'!D22:I22))</f>
        <v>330.18695544820628</v>
      </c>
      <c r="F25" s="178">
        <f t="shared" si="1"/>
        <v>330.18695544820628</v>
      </c>
      <c r="G25" s="178">
        <f>$C$5*(SUM('Total DTR projections'!D22:I22))</f>
        <v>247.64021658615468</v>
      </c>
      <c r="H25" s="179">
        <f t="shared" si="2"/>
        <v>601.82717203436096</v>
      </c>
      <c r="I25" s="82">
        <f>$C$2*(SUM(Updated_DISCOM_Summary!AF25:AI25)+SUM(Updated_DISCOM_Summary!AL25:AO25))</f>
        <v>24</v>
      </c>
      <c r="J25" s="82">
        <f>$C$3*(Updated_DISCOM_Summary!AY25)</f>
        <v>0</v>
      </c>
      <c r="K25" s="178">
        <f>$C$4*(SUM('Total DTR projections'!J22:O22))</f>
        <v>350.1863714746608</v>
      </c>
      <c r="L25" s="178">
        <f t="shared" si="3"/>
        <v>350.1863714746608</v>
      </c>
      <c r="M25" s="178">
        <f>$C$5*(SUM('Total DTR projections'!J22:O22))</f>
        <v>262.63977860599556</v>
      </c>
      <c r="N25" s="179">
        <f t="shared" si="4"/>
        <v>636.82615008065636</v>
      </c>
      <c r="O25" s="82">
        <f>$C$2*(SUM(Updated_DISCOM_Summary!BH25:BK25)+SUM(Updated_DISCOM_Summary!BN25:BQ25))</f>
        <v>24</v>
      </c>
      <c r="P25" s="82">
        <f>$C$3*(Updated_DISCOM_Summary!CA25)</f>
        <v>0</v>
      </c>
      <c r="Q25" s="178">
        <f>$C$4*(SUM('Total DTR projections'!P22:U22))</f>
        <v>368.23863533076224</v>
      </c>
      <c r="R25" s="178">
        <f t="shared" si="0"/>
        <v>368.23863533076224</v>
      </c>
      <c r="S25" s="178">
        <f>$C$5*(SUM('Total DTR projections'!P22:U22))</f>
        <v>276.17897649807162</v>
      </c>
      <c r="T25" s="179">
        <f t="shared" si="5"/>
        <v>668.41761182883386</v>
      </c>
      <c r="U25" s="82">
        <f>$C$2*(SUM(Updated_DISCOM_Summary!CJ25:CM25)+SUM(Updated_DISCOM_Summary!CP25:CS25))</f>
        <v>24</v>
      </c>
      <c r="V25" s="82">
        <f>$C$3*(Updated_DISCOM_Summary!DC25)</f>
        <v>0</v>
      </c>
      <c r="W25" s="178">
        <f>$C$4*(SUM('Total DTR projections'!V22:AA22))</f>
        <v>387.26162364861545</v>
      </c>
      <c r="X25" s="178">
        <f t="shared" si="6"/>
        <v>387.26162364861545</v>
      </c>
      <c r="Y25" s="178">
        <f>$C$5*(SUM('Total DTR projections'!V22:AA22))</f>
        <v>290.44621773646156</v>
      </c>
      <c r="Z25" s="179">
        <f t="shared" si="7"/>
        <v>701.70784138507702</v>
      </c>
      <c r="AA25" s="82">
        <f>$C$2*(SUM(Updated_DISCOM_Summary!DL25:DO25)+SUM(Updated_DISCOM_Summary!DR25:DU25))</f>
        <v>24</v>
      </c>
      <c r="AB25" s="82">
        <f>$C$3*(Updated_DISCOM_Summary!EE25)</f>
        <v>0</v>
      </c>
      <c r="AC25" s="178">
        <f>$C$4*(SUM('Total DTR projections'!AB22:AG22))</f>
        <v>407.3107528791511</v>
      </c>
      <c r="AD25" s="178">
        <f t="shared" si="8"/>
        <v>407.3107528791511</v>
      </c>
      <c r="AE25" s="178">
        <f>$C$5*(SUM('Total DTR projections'!AB22:AG22))</f>
        <v>305.48306465936327</v>
      </c>
      <c r="AF25" s="179">
        <f t="shared" si="9"/>
        <v>736.7938175385143</v>
      </c>
      <c r="AG25" s="82">
        <f>$C$2*(SUM(Updated_DISCOM_Summary!EN25:EQ25)+SUM(Updated_DISCOM_Summary!ET25:EW25))</f>
        <v>24</v>
      </c>
      <c r="AH25" s="82">
        <f>$C$3*(Updated_DISCOM_Summary!FG25)</f>
        <v>0</v>
      </c>
      <c r="AI25" s="178">
        <f>$C$4*(SUM('Total DTR projections'!AH22:AM22))</f>
        <v>428.44487587544609</v>
      </c>
      <c r="AJ25" s="178">
        <f t="shared" si="10"/>
        <v>428.44487587544609</v>
      </c>
      <c r="AK25" s="178">
        <f>$C$5*(SUM('Total DTR projections'!AH22:AM22))</f>
        <v>321.33365690658457</v>
      </c>
      <c r="AL25" s="179">
        <f t="shared" si="11"/>
        <v>773.77853278203065</v>
      </c>
    </row>
    <row r="26" spans="1:38">
      <c r="A26" s="82">
        <v>19</v>
      </c>
      <c r="B26" s="92" t="s">
        <v>422</v>
      </c>
      <c r="C26" s="82">
        <f>$C$2*(SUM(Updated_DISCOM_Summary!D26:G26)+SUM(Updated_DISCOM_Summary!J26:M26))</f>
        <v>0</v>
      </c>
      <c r="D26" s="82">
        <f>$C$3*(Updated_DISCOM_Summary!W26)</f>
        <v>0</v>
      </c>
      <c r="E26" s="178">
        <f>$C$4*(SUM('Total DTR projections'!D23:I23))</f>
        <v>262.29473670070308</v>
      </c>
      <c r="F26" s="178">
        <f t="shared" si="1"/>
        <v>262.29473670070308</v>
      </c>
      <c r="G26" s="178">
        <f>$C$5*(SUM('Total DTR projections'!D23:I23))</f>
        <v>196.72105252552728</v>
      </c>
      <c r="H26" s="179">
        <f t="shared" si="2"/>
        <v>459.01578922623037</v>
      </c>
      <c r="I26" s="82">
        <f>$C$2*(SUM(Updated_DISCOM_Summary!AF26:AI26)+SUM(Updated_DISCOM_Summary!AL26:AO26))</f>
        <v>0</v>
      </c>
      <c r="J26" s="82">
        <f>$C$3*(Updated_DISCOM_Summary!AY26)</f>
        <v>0</v>
      </c>
      <c r="K26" s="178">
        <f>$C$4*(SUM('Total DTR projections'!J23:O23))</f>
        <v>277.83740947478117</v>
      </c>
      <c r="L26" s="178">
        <f t="shared" si="3"/>
        <v>277.83740947478117</v>
      </c>
      <c r="M26" s="178">
        <f>$C$5*(SUM('Total DTR projections'!J23:O23))</f>
        <v>208.37805710608589</v>
      </c>
      <c r="N26" s="179">
        <f t="shared" si="4"/>
        <v>486.21546658086709</v>
      </c>
      <c r="O26" s="82">
        <f>$C$2*(SUM(Updated_DISCOM_Summary!BH26:BK26)+SUM(Updated_DISCOM_Summary!BN26:BQ26))</f>
        <v>0</v>
      </c>
      <c r="P26" s="82">
        <f>$C$3*(Updated_DISCOM_Summary!CA26)</f>
        <v>0</v>
      </c>
      <c r="Q26" s="178">
        <f>$C$4*(SUM('Total DTR projections'!P23:U23))</f>
        <v>291.78052651930506</v>
      </c>
      <c r="R26" s="178">
        <f t="shared" si="0"/>
        <v>291.78052651930506</v>
      </c>
      <c r="S26" s="178">
        <f>$C$5*(SUM('Total DTR projections'!P23:U23))</f>
        <v>218.83539488947881</v>
      </c>
      <c r="T26" s="179">
        <f t="shared" si="5"/>
        <v>510.61592140878383</v>
      </c>
      <c r="U26" s="82">
        <f>$C$2*(SUM(Updated_DISCOM_Summary!CJ26:CM26)+SUM(Updated_DISCOM_Summary!CP26:CS26))</f>
        <v>0</v>
      </c>
      <c r="V26" s="82">
        <f>$C$3*(Updated_DISCOM_Summary!DC26)</f>
        <v>0</v>
      </c>
      <c r="W26" s="178">
        <f>$C$4*(SUM('Total DTR projections'!V23:AA23))</f>
        <v>306.43686803167481</v>
      </c>
      <c r="X26" s="178">
        <f t="shared" si="6"/>
        <v>306.43686803167481</v>
      </c>
      <c r="Y26" s="178">
        <f>$C$5*(SUM('Total DTR projections'!V23:AA23))</f>
        <v>229.82765102375609</v>
      </c>
      <c r="Z26" s="179">
        <f t="shared" si="7"/>
        <v>536.26451905543092</v>
      </c>
      <c r="AA26" s="82">
        <f>$C$2*(SUM(Updated_DISCOM_Summary!DL26:DO26)+SUM(Updated_DISCOM_Summary!DR26:DU26))</f>
        <v>0</v>
      </c>
      <c r="AB26" s="82">
        <f>$C$3*(Updated_DISCOM_Summary!EE26)</f>
        <v>0</v>
      </c>
      <c r="AC26" s="178">
        <f>$C$4*(SUM('Total DTR projections'!AB23:AG23))</f>
        <v>321.84384564023281</v>
      </c>
      <c r="AD26" s="178">
        <f t="shared" si="8"/>
        <v>321.84384564023281</v>
      </c>
      <c r="AE26" s="178">
        <f>$C$5*(SUM('Total DTR projections'!AB23:AG23))</f>
        <v>241.3828842301746</v>
      </c>
      <c r="AF26" s="179">
        <f t="shared" si="9"/>
        <v>563.22672987040744</v>
      </c>
      <c r="AG26" s="82">
        <f>$C$2*(SUM(Updated_DISCOM_Summary!EN26:EQ26)+SUM(Updated_DISCOM_Summary!ET26:EW26))</f>
        <v>0</v>
      </c>
      <c r="AH26" s="82">
        <f>$C$3*(Updated_DISCOM_Summary!FG26)</f>
        <v>0</v>
      </c>
      <c r="AI26" s="178">
        <f>$C$4*(SUM('Total DTR projections'!AH23:AM23))</f>
        <v>338.04090337176001</v>
      </c>
      <c r="AJ26" s="178">
        <f t="shared" si="10"/>
        <v>338.04090337176001</v>
      </c>
      <c r="AK26" s="178">
        <f>$C$5*(SUM('Total DTR projections'!AH23:AM23))</f>
        <v>253.53067752881998</v>
      </c>
      <c r="AL26" s="179">
        <f t="shared" si="11"/>
        <v>591.57158090057999</v>
      </c>
    </row>
    <row r="27" spans="1:38">
      <c r="A27" s="82">
        <v>20</v>
      </c>
      <c r="B27" s="92" t="s">
        <v>423</v>
      </c>
      <c r="C27" s="82">
        <f>$C$2*(SUM(Updated_DISCOM_Summary!D27:G27)+SUM(Updated_DISCOM_Summary!J27:M27))</f>
        <v>120</v>
      </c>
      <c r="D27" s="82">
        <f>$C$3*(Updated_DISCOM_Summary!W27)</f>
        <v>20</v>
      </c>
      <c r="E27" s="178">
        <f>$C$4*(SUM('Total DTR projections'!D24:I24))</f>
        <v>383.68620819020703</v>
      </c>
      <c r="F27" s="178">
        <f t="shared" si="1"/>
        <v>403.68620819020703</v>
      </c>
      <c r="G27" s="178">
        <f>$C$5*(SUM('Total DTR projections'!D24:I24))</f>
        <v>287.76465614265521</v>
      </c>
      <c r="H27" s="179">
        <f t="shared" si="2"/>
        <v>811.45086433286224</v>
      </c>
      <c r="I27" s="82">
        <f>$C$2*(SUM(Updated_DISCOM_Summary!AF27:AI27)+SUM(Updated_DISCOM_Summary!AL27:AO27))</f>
        <v>120</v>
      </c>
      <c r="J27" s="82">
        <f>$C$3*(Updated_DISCOM_Summary!AY27)</f>
        <v>20</v>
      </c>
      <c r="K27" s="178">
        <f>$C$4*(SUM('Total DTR projections'!J24:O24))</f>
        <v>409.16409533566468</v>
      </c>
      <c r="L27" s="178">
        <f t="shared" si="3"/>
        <v>429.16409533566468</v>
      </c>
      <c r="M27" s="178">
        <f>$C$5*(SUM('Total DTR projections'!J24:O24))</f>
        <v>306.87307150174848</v>
      </c>
      <c r="N27" s="179">
        <f t="shared" si="4"/>
        <v>856.03716683741322</v>
      </c>
      <c r="O27" s="82">
        <f>$C$2*(SUM(Updated_DISCOM_Summary!BH27:BK27)+SUM(Updated_DISCOM_Summary!BN27:BQ27))</f>
        <v>120</v>
      </c>
      <c r="P27" s="82">
        <f>$C$3*(Updated_DISCOM_Summary!CA27)</f>
        <v>20</v>
      </c>
      <c r="Q27" s="178">
        <f>$C$4*(SUM('Total DTR projections'!P24:U24))</f>
        <v>433.0769378211624</v>
      </c>
      <c r="R27" s="178">
        <f t="shared" si="0"/>
        <v>453.0769378211624</v>
      </c>
      <c r="S27" s="178">
        <f>$C$5*(SUM('Total DTR projections'!P24:U24))</f>
        <v>324.80770336587176</v>
      </c>
      <c r="T27" s="179">
        <f t="shared" si="5"/>
        <v>897.88464118703405</v>
      </c>
      <c r="U27" s="82">
        <f>$C$2*(SUM(Updated_DISCOM_Summary!CJ27:CM27)+SUM(Updated_DISCOM_Summary!CP27:CS27))</f>
        <v>120</v>
      </c>
      <c r="V27" s="82">
        <f>$C$3*(Updated_DISCOM_Summary!DC27)</f>
        <v>20</v>
      </c>
      <c r="W27" s="178">
        <f>$C$4*(SUM('Total DTR projections'!V24:AA24))</f>
        <v>458.45676096048857</v>
      </c>
      <c r="X27" s="178">
        <f t="shared" si="6"/>
        <v>478.45676096048857</v>
      </c>
      <c r="Y27" s="178">
        <f>$C$5*(SUM('Total DTR projections'!V24:AA24))</f>
        <v>343.84257072036638</v>
      </c>
      <c r="Z27" s="179">
        <f t="shared" si="7"/>
        <v>942.29933168085495</v>
      </c>
      <c r="AA27" s="82">
        <f>$C$2*(SUM(Updated_DISCOM_Summary!DL27:DO27)+SUM(Updated_DISCOM_Summary!DR27:DU27))</f>
        <v>120</v>
      </c>
      <c r="AB27" s="82">
        <f>$C$3*(Updated_DISCOM_Summary!EE27)</f>
        <v>20</v>
      </c>
      <c r="AC27" s="178">
        <f>$C$4*(SUM('Total DTR projections'!AB24:AG24))</f>
        <v>485.39803152913385</v>
      </c>
      <c r="AD27" s="178">
        <f t="shared" si="8"/>
        <v>505.39803152913385</v>
      </c>
      <c r="AE27" s="178">
        <f>$C$5*(SUM('Total DTR projections'!AB24:AG24))</f>
        <v>364.04852364685036</v>
      </c>
      <c r="AF27" s="179">
        <f t="shared" si="9"/>
        <v>989.44655517598426</v>
      </c>
      <c r="AG27" s="82">
        <f>$C$2*(SUM(Updated_DISCOM_Summary!EN27:EQ27)+SUM(Updated_DISCOM_Summary!ET27:EW27))</f>
        <v>120</v>
      </c>
      <c r="AH27" s="82">
        <f>$C$3*(Updated_DISCOM_Summary!FG27)</f>
        <v>20</v>
      </c>
      <c r="AI27" s="178">
        <f>$C$4*(SUM('Total DTR projections'!AH24:AM24))</f>
        <v>514.00157874180138</v>
      </c>
      <c r="AJ27" s="178">
        <f t="shared" si="10"/>
        <v>534.00157874180138</v>
      </c>
      <c r="AK27" s="178">
        <f>$C$5*(SUM('Total DTR projections'!AH24:AM24))</f>
        <v>385.50118405635095</v>
      </c>
      <c r="AL27" s="179">
        <f t="shared" si="11"/>
        <v>1039.5027627981524</v>
      </c>
    </row>
    <row r="28" spans="1:38">
      <c r="A28" s="82">
        <v>21</v>
      </c>
      <c r="B28" s="92" t="s">
        <v>424</v>
      </c>
      <c r="C28" s="82">
        <f>$C$2*(SUM(Updated_DISCOM_Summary!D28:G28)+SUM(Updated_DISCOM_Summary!J28:M28))</f>
        <v>48</v>
      </c>
      <c r="D28" s="82">
        <f>$C$3*(Updated_DISCOM_Summary!W28)</f>
        <v>0</v>
      </c>
      <c r="E28" s="178">
        <f>$C$4*(SUM('Total DTR projections'!D25:I25))</f>
        <v>5077.8638744735108</v>
      </c>
      <c r="F28" s="178">
        <f t="shared" si="1"/>
        <v>5077.8638744735108</v>
      </c>
      <c r="G28" s="178">
        <f>$C$5*(SUM('Total DTR projections'!D25:I25))</f>
        <v>3808.3979058551331</v>
      </c>
      <c r="H28" s="179">
        <f t="shared" si="2"/>
        <v>8934.2617803286448</v>
      </c>
      <c r="I28" s="82">
        <f>$C$2*(SUM(Updated_DISCOM_Summary!AF28:AI28)+SUM(Updated_DISCOM_Summary!AL28:AO28))</f>
        <v>48</v>
      </c>
      <c r="J28" s="82">
        <f>$C$3*(Updated_DISCOM_Summary!AY28)</f>
        <v>0</v>
      </c>
      <c r="K28" s="178">
        <f>$C$4*(SUM('Total DTR projections'!J25:O25))</f>
        <v>5376.8128032676877</v>
      </c>
      <c r="L28" s="178">
        <f t="shared" si="3"/>
        <v>5376.8128032676877</v>
      </c>
      <c r="M28" s="178">
        <f>$C$5*(SUM('Total DTR projections'!J25:O25))</f>
        <v>4032.6096024507656</v>
      </c>
      <c r="N28" s="179">
        <f t="shared" si="4"/>
        <v>9457.4224057184529</v>
      </c>
      <c r="O28" s="82">
        <f>$C$2*(SUM(Updated_DISCOM_Summary!BH28:BK28)+SUM(Updated_DISCOM_Summary!BN28:BQ28))</f>
        <v>48</v>
      </c>
      <c r="P28" s="82">
        <f>$C$3*(Updated_DISCOM_Summary!CA28)</f>
        <v>0</v>
      </c>
      <c r="Q28" s="178">
        <f>$C$4*(SUM('Total DTR projections'!P25:U25))</f>
        <v>5644.8918620520244</v>
      </c>
      <c r="R28" s="178">
        <f t="shared" si="0"/>
        <v>5644.8918620520244</v>
      </c>
      <c r="S28" s="178">
        <f>$C$5*(SUM('Total DTR projections'!P25:U25))</f>
        <v>4233.6688965390176</v>
      </c>
      <c r="T28" s="179">
        <f t="shared" si="5"/>
        <v>9926.560758591042</v>
      </c>
      <c r="U28" s="82">
        <f>$C$2*(SUM(Updated_DISCOM_Summary!CJ28:CM28)+SUM(Updated_DISCOM_Summary!CP28:CS28))</f>
        <v>48</v>
      </c>
      <c r="V28" s="82">
        <f>$C$3*(Updated_DISCOM_Summary!DC28)</f>
        <v>0</v>
      </c>
      <c r="W28" s="178">
        <f>$C$4*(SUM('Total DTR projections'!V25:AA25))</f>
        <v>5926.340768984639</v>
      </c>
      <c r="X28" s="178">
        <f t="shared" si="6"/>
        <v>5926.340768984639</v>
      </c>
      <c r="Y28" s="178">
        <f>$C$5*(SUM('Total DTR projections'!V25:AA25))</f>
        <v>4444.7555767384792</v>
      </c>
      <c r="Z28" s="179">
        <f t="shared" si="7"/>
        <v>10419.096345723119</v>
      </c>
      <c r="AA28" s="82">
        <f>$C$2*(SUM(Updated_DISCOM_Summary!DL28:DO28)+SUM(Updated_DISCOM_Summary!DR28:DU28))</f>
        <v>48</v>
      </c>
      <c r="AB28" s="82">
        <f>$C$3*(Updated_DISCOM_Summary!EE28)</f>
        <v>0</v>
      </c>
      <c r="AC28" s="178">
        <f>$C$4*(SUM('Total DTR projections'!AB25:AG25))</f>
        <v>6221.8264363325061</v>
      </c>
      <c r="AD28" s="178">
        <f t="shared" si="8"/>
        <v>6221.8264363325061</v>
      </c>
      <c r="AE28" s="178">
        <f>$C$5*(SUM('Total DTR projections'!AB25:AG25))</f>
        <v>4666.3698272493793</v>
      </c>
      <c r="AF28" s="179">
        <f t="shared" si="9"/>
        <v>10936.196263581885</v>
      </c>
      <c r="AG28" s="82">
        <f>$C$2*(SUM(Updated_DISCOM_Summary!EN28:EQ28)+SUM(Updated_DISCOM_Summary!ET28:EW28))</f>
        <v>48</v>
      </c>
      <c r="AH28" s="82">
        <f>$C$3*(Updated_DISCOM_Summary!FG28)</f>
        <v>0</v>
      </c>
      <c r="AI28" s="178">
        <f>$C$4*(SUM('Total DTR projections'!AH25:AM25))</f>
        <v>6532.0490478823076</v>
      </c>
      <c r="AJ28" s="178">
        <f t="shared" si="10"/>
        <v>6532.0490478823076</v>
      </c>
      <c r="AK28" s="178">
        <f>$C$5*(SUM('Total DTR projections'!AH25:AM25))</f>
        <v>4899.0367859117305</v>
      </c>
      <c r="AL28" s="179">
        <f t="shared" si="11"/>
        <v>11479.085833794037</v>
      </c>
    </row>
    <row r="29" spans="1:38">
      <c r="A29" s="6"/>
      <c r="B29" s="6" t="s">
        <v>83</v>
      </c>
      <c r="C29" s="178">
        <f>SUM(C8:C28)</f>
        <v>792</v>
      </c>
      <c r="D29" s="178">
        <f t="shared" ref="D29:AL29" si="12">SUM(D8:D28)</f>
        <v>90</v>
      </c>
      <c r="E29" s="178">
        <f t="shared" si="12"/>
        <v>11907.96072400636</v>
      </c>
      <c r="F29" s="178">
        <f t="shared" si="12"/>
        <v>11997.96072400636</v>
      </c>
      <c r="G29" s="178">
        <f t="shared" si="12"/>
        <v>8930.9705430047688</v>
      </c>
      <c r="H29" s="179">
        <f t="shared" si="12"/>
        <v>21720.931267011132</v>
      </c>
      <c r="I29" s="178">
        <f t="shared" si="12"/>
        <v>792</v>
      </c>
      <c r="J29" s="178">
        <f t="shared" si="12"/>
        <v>90</v>
      </c>
      <c r="K29" s="178">
        <f t="shared" si="12"/>
        <v>12633.564235027063</v>
      </c>
      <c r="L29" s="178">
        <f t="shared" si="12"/>
        <v>12723.564235027063</v>
      </c>
      <c r="M29" s="178">
        <f t="shared" si="12"/>
        <v>9475.1731762702948</v>
      </c>
      <c r="N29" s="179">
        <f t="shared" si="12"/>
        <v>22990.737411297356</v>
      </c>
      <c r="O29" s="178">
        <f t="shared" si="12"/>
        <v>1116</v>
      </c>
      <c r="P29" s="178">
        <f t="shared" si="12"/>
        <v>90</v>
      </c>
      <c r="Q29" s="178">
        <f t="shared" si="12"/>
        <v>13291.814745845761</v>
      </c>
      <c r="R29" s="178">
        <f t="shared" si="12"/>
        <v>13381.814745845761</v>
      </c>
      <c r="S29" s="178">
        <f t="shared" si="12"/>
        <v>9968.8610593843205</v>
      </c>
      <c r="T29" s="179">
        <f t="shared" si="12"/>
        <v>24466.675805230083</v>
      </c>
      <c r="U29" s="178">
        <f t="shared" si="12"/>
        <v>1116</v>
      </c>
      <c r="V29" s="178">
        <f t="shared" si="12"/>
        <v>90</v>
      </c>
      <c r="W29" s="178">
        <f t="shared" si="12"/>
        <v>13985.649475895192</v>
      </c>
      <c r="X29" s="178">
        <f t="shared" si="12"/>
        <v>14075.649475895192</v>
      </c>
      <c r="Y29" s="178">
        <f t="shared" si="12"/>
        <v>10489.237106921395</v>
      </c>
      <c r="Z29" s="179">
        <f t="shared" si="12"/>
        <v>25680.886582816587</v>
      </c>
      <c r="AA29" s="178">
        <f t="shared" si="12"/>
        <v>1116</v>
      </c>
      <c r="AB29" s="178">
        <f t="shared" si="12"/>
        <v>90</v>
      </c>
      <c r="AC29" s="178">
        <f t="shared" si="12"/>
        <v>14717.090496106004</v>
      </c>
      <c r="AD29" s="178">
        <f t="shared" si="12"/>
        <v>14807.090496106004</v>
      </c>
      <c r="AE29" s="178">
        <f t="shared" si="12"/>
        <v>11037.817872079502</v>
      </c>
      <c r="AF29" s="179">
        <f t="shared" si="12"/>
        <v>26960.908368185508</v>
      </c>
      <c r="AG29" s="178">
        <f t="shared" si="12"/>
        <v>1116</v>
      </c>
      <c r="AH29" s="178">
        <f t="shared" si="12"/>
        <v>90</v>
      </c>
      <c r="AI29" s="178">
        <f t="shared" si="12"/>
        <v>15488.282767731445</v>
      </c>
      <c r="AJ29" s="178">
        <f t="shared" si="12"/>
        <v>15578.282767731445</v>
      </c>
      <c r="AK29" s="178">
        <f t="shared" si="12"/>
        <v>11616.212075798579</v>
      </c>
      <c r="AL29" s="179">
        <f t="shared" si="12"/>
        <v>28310.494843530021</v>
      </c>
    </row>
    <row r="31" spans="1:38">
      <c r="A31" t="s">
        <v>397</v>
      </c>
      <c r="C31" s="320">
        <f>(SUM(Updated_DISCOM_Summary!D29:G29,Updated_DISCOM_Summary!J29:M29)*C2)-C29</f>
        <v>0</v>
      </c>
      <c r="D31" s="320">
        <f>(C3*Updated_DISCOM_Summary!W29)-D29</f>
        <v>0</v>
      </c>
      <c r="E31" s="320">
        <f>(C4*'Total DTR projections'!D27)-E29</f>
        <v>0</v>
      </c>
      <c r="G31" s="320">
        <f>(C5*'Total DTR projections'!D27)-G29</f>
        <v>0</v>
      </c>
      <c r="I31" s="320">
        <f>(C2*Updated_DISCOM_Summary!AF30)-I29</f>
        <v>0</v>
      </c>
      <c r="J31" s="320">
        <f>(C3*Updated_DISCOM_Summary!AY29)-J29</f>
        <v>0</v>
      </c>
      <c r="K31" s="320">
        <f>(C4*'Total DTR projections'!J27)-K29</f>
        <v>0</v>
      </c>
      <c r="M31" s="320">
        <f>(C5*'Total DTR projections'!J27)-M29</f>
        <v>0</v>
      </c>
      <c r="O31" s="320">
        <f>(C2*Updated_DISCOM_Summary!BH30)-O29</f>
        <v>0</v>
      </c>
      <c r="P31" s="320">
        <f>(C3*Updated_DISCOM_Summary!CA29)-P29</f>
        <v>0</v>
      </c>
      <c r="Q31" s="320">
        <f>(C4*'Total DTR projections'!P27)-Q29</f>
        <v>0</v>
      </c>
      <c r="S31" s="320">
        <f>(C5*'Total DTR projections'!P27)-S29</f>
        <v>0</v>
      </c>
      <c r="U31" s="320">
        <f>(C2*Updated_DISCOM_Summary!CJ30)-U29</f>
        <v>0</v>
      </c>
      <c r="V31" s="320">
        <f>(C3*Updated_DISCOM_Summary!DC29)-V29</f>
        <v>0</v>
      </c>
      <c r="W31" s="320">
        <f>(C4*'Total DTR projections'!V27)-W29</f>
        <v>0</v>
      </c>
      <c r="Y31" s="320">
        <f>(C5*'Total DTR projections'!V27)-Y29</f>
        <v>0</v>
      </c>
      <c r="AA31" s="320">
        <f>(C2*Updated_DISCOM_Summary!DL30)-AA29</f>
        <v>0</v>
      </c>
      <c r="AB31" s="320">
        <f>(C3*Updated_DISCOM_Summary!EE29)-AB29</f>
        <v>0</v>
      </c>
      <c r="AC31" s="320">
        <f>(C4*'Total DTR projections'!AB27)-AC29</f>
        <v>0</v>
      </c>
      <c r="AE31" s="320">
        <f>(C5*'Total DTR projections'!AB27)-AE29</f>
        <v>0</v>
      </c>
      <c r="AG31" s="320">
        <f>(C2*Updated_DISCOM_Summary!EN30)-AG29</f>
        <v>0</v>
      </c>
      <c r="AH31" s="320">
        <f>(C3*Updated_DISCOM_Summary!FG29)-AH29</f>
        <v>0</v>
      </c>
      <c r="AI31" s="320">
        <f>(C4*'Total DTR projections'!AH27)-AI29</f>
        <v>0</v>
      </c>
      <c r="AK31" s="320">
        <f>(C5*'Total DTR projections'!AH27)-AK29</f>
        <v>0</v>
      </c>
    </row>
  </sheetData>
  <mergeCells count="6">
    <mergeCell ref="AG6:AL6"/>
    <mergeCell ref="C6:H6"/>
    <mergeCell ref="I6:N6"/>
    <mergeCell ref="O6:T6"/>
    <mergeCell ref="U6:Z6"/>
    <mergeCell ref="AA6:AF6"/>
  </mergeCells>
  <pageMargins left="0.7" right="0.7" top="0.75" bottom="0.75" header="0.3" footer="0.3"/>
  <pageSetup orientation="portrait" horizontalDpi="1200" verticalDpi="12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theme="4" tint="0.79998168889431442"/>
  </sheetPr>
  <dimension ref="A1:GQ70"/>
  <sheetViews>
    <sheetView topLeftCell="A2" zoomScale="60" zoomScaleNormal="60" workbookViewId="0">
      <selection activeCell="D31" sqref="D31"/>
    </sheetView>
  </sheetViews>
  <sheetFormatPr defaultColWidth="8.81640625" defaultRowHeight="0" customHeight="1" zeroHeight="1"/>
  <cols>
    <col min="1" max="1" width="7.54296875" style="246" bestFit="1" customWidth="1"/>
    <col min="2" max="2" width="18.1796875" style="246" bestFit="1" customWidth="1"/>
    <col min="3" max="3" width="16" style="247" bestFit="1" customWidth="1"/>
    <col min="4" max="4" width="13.1796875" style="247" bestFit="1" customWidth="1"/>
    <col min="5" max="5" width="7.54296875" style="248" bestFit="1" customWidth="1"/>
    <col min="6" max="6" width="8.1796875" style="248" bestFit="1" customWidth="1"/>
    <col min="7" max="7" width="7.54296875" style="248" bestFit="1" customWidth="1"/>
    <col min="8" max="8" width="15.1796875" style="248" bestFit="1" customWidth="1"/>
    <col min="9" max="9" width="10.54296875" style="248" bestFit="1" customWidth="1"/>
    <col min="10" max="10" width="11.453125" style="248" bestFit="1" customWidth="1"/>
    <col min="11" max="11" width="7.54296875" style="248" bestFit="1" customWidth="1"/>
    <col min="12" max="12" width="8.1796875" style="248" bestFit="1" customWidth="1"/>
    <col min="13" max="13" width="7.54296875" style="248" bestFit="1" customWidth="1"/>
    <col min="14" max="14" width="15.1796875" style="248" bestFit="1" customWidth="1"/>
    <col min="15" max="15" width="9.1796875" style="248" bestFit="1" customWidth="1"/>
    <col min="16" max="16" width="24.81640625" style="248" bestFit="1" customWidth="1"/>
    <col min="17" max="18" width="23.54296875" style="248" bestFit="1" customWidth="1"/>
    <col min="19" max="19" width="19.81640625" style="248" bestFit="1" customWidth="1"/>
    <col min="20" max="20" width="17.453125" style="248" bestFit="1" customWidth="1"/>
    <col min="21" max="21" width="16" style="248" bestFit="1" customWidth="1"/>
    <col min="22" max="22" width="26.453125" style="248" bestFit="1" customWidth="1"/>
    <col min="23" max="23" width="27.453125" style="248" bestFit="1" customWidth="1"/>
    <col min="24" max="24" width="13.54296875" style="248" bestFit="1" customWidth="1"/>
    <col min="25" max="25" width="17.81640625" style="248" bestFit="1" customWidth="1"/>
    <col min="26" max="26" width="15.54296875" style="248" bestFit="1" customWidth="1"/>
    <col min="27" max="27" width="22.54296875" style="248" bestFit="1" customWidth="1"/>
    <col min="28" max="28" width="20.1796875" style="248" bestFit="1" customWidth="1"/>
    <col min="29" max="29" width="16.81640625" style="248" bestFit="1" customWidth="1"/>
    <col min="30" max="30" width="15.453125" style="248" bestFit="1" customWidth="1"/>
    <col min="31" max="31" width="10.453125" style="248" bestFit="1" customWidth="1"/>
    <col min="32" max="32" width="13.1796875" style="247" bestFit="1" customWidth="1"/>
    <col min="33" max="33" width="7.54296875" style="248" bestFit="1" customWidth="1"/>
    <col min="34" max="34" width="8.1796875" style="248" bestFit="1" customWidth="1"/>
    <col min="35" max="35" width="9.1796875" style="248" bestFit="1" customWidth="1"/>
    <col min="36" max="36" width="15.1796875" style="248" bestFit="1" customWidth="1"/>
    <col min="37" max="37" width="10.54296875" style="248" bestFit="1" customWidth="1"/>
    <col min="38" max="38" width="11.453125" style="248" bestFit="1" customWidth="1"/>
    <col min="39" max="39" width="7.54296875" style="248" bestFit="1" customWidth="1"/>
    <col min="40" max="40" width="8.1796875" style="248" bestFit="1" customWidth="1"/>
    <col min="41" max="41" width="9.1796875" style="248" bestFit="1" customWidth="1"/>
    <col min="42" max="42" width="15.1796875" style="248" bestFit="1" customWidth="1"/>
    <col min="43" max="43" width="9.1796875" style="248" bestFit="1" customWidth="1"/>
    <col min="44" max="44" width="24.81640625" style="248" bestFit="1" customWidth="1"/>
    <col min="45" max="46" width="23.54296875" style="248" bestFit="1" customWidth="1"/>
    <col min="47" max="47" width="19.81640625" style="248" bestFit="1" customWidth="1"/>
    <col min="48" max="48" width="17.453125" style="248" bestFit="1" customWidth="1"/>
    <col min="49" max="49" width="16" style="248" bestFit="1" customWidth="1"/>
    <col min="50" max="50" width="26.453125" style="248" bestFit="1" customWidth="1"/>
    <col min="51" max="51" width="27.453125" style="248" bestFit="1" customWidth="1"/>
    <col min="52" max="52" width="13.54296875" style="248" bestFit="1" customWidth="1"/>
    <col min="53" max="53" width="17.81640625" style="248" bestFit="1" customWidth="1"/>
    <col min="54" max="54" width="15.54296875" style="248" bestFit="1" customWidth="1"/>
    <col min="55" max="55" width="22.54296875" style="248" bestFit="1" customWidth="1"/>
    <col min="56" max="56" width="20.1796875" style="248" bestFit="1" customWidth="1"/>
    <col min="57" max="57" width="16.81640625" style="248" bestFit="1" customWidth="1"/>
    <col min="58" max="58" width="15.453125" style="248" bestFit="1" customWidth="1"/>
    <col min="59" max="59" width="10.453125" style="248" bestFit="1" customWidth="1"/>
    <col min="60" max="60" width="13.1796875" style="247" bestFit="1" customWidth="1"/>
    <col min="61" max="61" width="7.54296875" style="248" bestFit="1" customWidth="1"/>
    <col min="62" max="62" width="8.1796875" style="248" bestFit="1" customWidth="1"/>
    <col min="63" max="63" width="9.1796875" style="248" bestFit="1" customWidth="1"/>
    <col min="64" max="64" width="15.1796875" style="248" bestFit="1" customWidth="1"/>
    <col min="65" max="65" width="10.54296875" style="248" bestFit="1" customWidth="1"/>
    <col min="66" max="66" width="11.453125" style="248" bestFit="1" customWidth="1"/>
    <col min="67" max="67" width="7.54296875" style="248" bestFit="1" customWidth="1"/>
    <col min="68" max="68" width="8.1796875" style="248" bestFit="1" customWidth="1"/>
    <col min="69" max="69" width="9.1796875" style="248" bestFit="1" customWidth="1"/>
    <col min="70" max="70" width="15.1796875" style="248" bestFit="1" customWidth="1"/>
    <col min="71" max="71" width="9.1796875" style="248" bestFit="1" customWidth="1"/>
    <col min="72" max="72" width="24.81640625" style="248" bestFit="1" customWidth="1"/>
    <col min="73" max="74" width="23.54296875" style="248" bestFit="1" customWidth="1"/>
    <col min="75" max="75" width="19.81640625" style="248" bestFit="1" customWidth="1"/>
    <col min="76" max="76" width="17.453125" style="248" bestFit="1" customWidth="1"/>
    <col min="77" max="77" width="16" style="248" bestFit="1" customWidth="1"/>
    <col min="78" max="78" width="26.453125" style="248" bestFit="1" customWidth="1"/>
    <col min="79" max="79" width="27.453125" style="248" bestFit="1" customWidth="1"/>
    <col min="80" max="80" width="13.54296875" style="248" bestFit="1" customWidth="1"/>
    <col min="81" max="81" width="17.81640625" style="248" bestFit="1" customWidth="1"/>
    <col min="82" max="82" width="15.54296875" style="248" bestFit="1" customWidth="1"/>
    <col min="83" max="83" width="22.54296875" style="248" bestFit="1" customWidth="1"/>
    <col min="84" max="84" width="20.1796875" style="248" bestFit="1" customWidth="1"/>
    <col min="85" max="85" width="16.81640625" style="248" bestFit="1" customWidth="1"/>
    <col min="86" max="86" width="15.453125" style="248" bestFit="1" customWidth="1"/>
    <col min="87" max="87" width="10.453125" style="248" bestFit="1" customWidth="1"/>
    <col min="88" max="88" width="13.1796875" style="247" bestFit="1" customWidth="1"/>
    <col min="89" max="89" width="7.54296875" style="248" bestFit="1" customWidth="1"/>
    <col min="90" max="90" width="8.1796875" style="248" bestFit="1" customWidth="1"/>
    <col min="91" max="91" width="9.1796875" style="248" bestFit="1" customWidth="1"/>
    <col min="92" max="92" width="15.1796875" style="248" bestFit="1" customWidth="1"/>
    <col min="93" max="93" width="10.54296875" style="248" bestFit="1" customWidth="1"/>
    <col min="94" max="94" width="11.453125" style="248" bestFit="1" customWidth="1"/>
    <col min="95" max="95" width="7.54296875" style="248" bestFit="1" customWidth="1"/>
    <col min="96" max="96" width="10.54296875" style="248" bestFit="1" customWidth="1"/>
    <col min="97" max="97" width="9.1796875" style="248" bestFit="1" customWidth="1"/>
    <col min="98" max="98" width="15.1796875" style="248" bestFit="1" customWidth="1"/>
    <col min="99" max="99" width="10.54296875" style="248" bestFit="1" customWidth="1"/>
    <col min="100" max="100" width="24.81640625" style="248" bestFit="1" customWidth="1"/>
    <col min="101" max="102" width="23.54296875" style="248" bestFit="1" customWidth="1"/>
    <col min="103" max="103" width="19.81640625" style="248" bestFit="1" customWidth="1"/>
    <col min="104" max="104" width="17.453125" style="248" bestFit="1" customWidth="1"/>
    <col min="105" max="105" width="16" style="248" bestFit="1" customWidth="1"/>
    <col min="106" max="106" width="26.453125" style="248" bestFit="1" customWidth="1"/>
    <col min="107" max="107" width="27.453125" style="248" bestFit="1" customWidth="1"/>
    <col min="108" max="108" width="13.54296875" style="248" bestFit="1" customWidth="1"/>
    <col min="109" max="109" width="17.81640625" style="248" bestFit="1" customWidth="1"/>
    <col min="110" max="110" width="15.54296875" style="248" bestFit="1" customWidth="1"/>
    <col min="111" max="111" width="22.54296875" style="248" bestFit="1" customWidth="1"/>
    <col min="112" max="112" width="20.1796875" style="248" bestFit="1" customWidth="1"/>
    <col min="113" max="113" width="16.81640625" style="248" bestFit="1" customWidth="1"/>
    <col min="114" max="114" width="15.453125" style="248" bestFit="1" customWidth="1"/>
    <col min="115" max="115" width="10.453125" style="248" bestFit="1" customWidth="1"/>
    <col min="116" max="116" width="13.1796875" style="247" bestFit="1" customWidth="1"/>
    <col min="117" max="117" width="7.54296875" style="248" bestFit="1" customWidth="1"/>
    <col min="118" max="118" width="8.1796875" style="248" bestFit="1" customWidth="1"/>
    <col min="119" max="119" width="9.1796875" style="248" bestFit="1" customWidth="1"/>
    <col min="120" max="120" width="15.1796875" style="248" bestFit="1" customWidth="1"/>
    <col min="121" max="121" width="10.54296875" style="248" bestFit="1" customWidth="1"/>
    <col min="122" max="122" width="11.453125" style="248" bestFit="1" customWidth="1"/>
    <col min="123" max="123" width="7.54296875" style="248" bestFit="1" customWidth="1"/>
    <col min="124" max="124" width="8.1796875" style="248" bestFit="1" customWidth="1"/>
    <col min="125" max="125" width="9.1796875" style="248" bestFit="1" customWidth="1"/>
    <col min="126" max="126" width="15.1796875" style="248" bestFit="1" customWidth="1"/>
    <col min="127" max="127" width="9.1796875" style="248" bestFit="1" customWidth="1"/>
    <col min="128" max="128" width="24.81640625" style="248" bestFit="1" customWidth="1"/>
    <col min="129" max="130" width="23.54296875" style="248" bestFit="1" customWidth="1"/>
    <col min="131" max="131" width="19.81640625" style="248" bestFit="1" customWidth="1"/>
    <col min="132" max="132" width="17.453125" style="248" bestFit="1" customWidth="1"/>
    <col min="133" max="133" width="16" style="248" bestFit="1" customWidth="1"/>
    <col min="134" max="134" width="26.453125" style="248" bestFit="1" customWidth="1"/>
    <col min="135" max="135" width="27.453125" style="248" bestFit="1" customWidth="1"/>
    <col min="136" max="136" width="13.54296875" style="248" bestFit="1" customWidth="1"/>
    <col min="137" max="137" width="17.81640625" style="248" bestFit="1" customWidth="1"/>
    <col min="138" max="138" width="15.54296875" style="248" bestFit="1" customWidth="1"/>
    <col min="139" max="139" width="22.54296875" style="248" bestFit="1" customWidth="1"/>
    <col min="140" max="140" width="20.1796875" style="248" bestFit="1" customWidth="1"/>
    <col min="141" max="141" width="16.81640625" style="248" bestFit="1" customWidth="1"/>
    <col min="142" max="142" width="15.453125" style="248" bestFit="1" customWidth="1"/>
    <col min="143" max="143" width="10.453125" style="248" bestFit="1" customWidth="1"/>
    <col min="144" max="144" width="13.1796875" style="247" bestFit="1" customWidth="1"/>
    <col min="145" max="145" width="7.54296875" style="248" bestFit="1" customWidth="1"/>
    <col min="146" max="146" width="8.1796875" style="248" bestFit="1" customWidth="1"/>
    <col min="147" max="147" width="9.1796875" style="248" bestFit="1" customWidth="1"/>
    <col min="148" max="148" width="15.1796875" style="248" bestFit="1" customWidth="1"/>
    <col min="149" max="149" width="10.54296875" style="248" bestFit="1" customWidth="1"/>
    <col min="150" max="150" width="11.453125" style="248" bestFit="1" customWidth="1"/>
    <col min="151" max="151" width="7.54296875" style="248" bestFit="1" customWidth="1"/>
    <col min="152" max="152" width="8.1796875" style="248" bestFit="1" customWidth="1"/>
    <col min="153" max="153" width="9.1796875" style="248" bestFit="1" customWidth="1"/>
    <col min="154" max="154" width="15.1796875" style="248" bestFit="1" customWidth="1"/>
    <col min="155" max="155" width="9.1796875" style="248" bestFit="1" customWidth="1"/>
    <col min="156" max="156" width="24.81640625" style="248" bestFit="1" customWidth="1"/>
    <col min="157" max="158" width="23.54296875" style="248" bestFit="1" customWidth="1"/>
    <col min="159" max="159" width="19.81640625" style="248" bestFit="1" customWidth="1"/>
    <col min="160" max="160" width="17.453125" style="248" bestFit="1" customWidth="1"/>
    <col min="161" max="161" width="16" style="248" bestFit="1" customWidth="1"/>
    <col min="162" max="162" width="26.453125" style="248" bestFit="1" customWidth="1"/>
    <col min="163" max="163" width="27.453125" style="248" bestFit="1" customWidth="1"/>
    <col min="164" max="164" width="13.54296875" style="248" bestFit="1" customWidth="1"/>
    <col min="165" max="165" width="17.81640625" style="248" bestFit="1" customWidth="1"/>
    <col min="166" max="166" width="15.54296875" style="248" bestFit="1" customWidth="1"/>
    <col min="167" max="167" width="22.54296875" style="248" bestFit="1" customWidth="1"/>
    <col min="168" max="168" width="20.1796875" style="248" bestFit="1" customWidth="1"/>
    <col min="169" max="169" width="16.81640625" style="248" bestFit="1" customWidth="1"/>
    <col min="170" max="170" width="15.453125" style="248" bestFit="1" customWidth="1"/>
    <col min="171" max="171" width="10.453125" style="248" bestFit="1" customWidth="1"/>
    <col min="172" max="172" width="12.1796875" style="248" bestFit="1" customWidth="1"/>
    <col min="173" max="173" width="15.1796875" style="246" bestFit="1" customWidth="1"/>
    <col min="174" max="174" width="10.81640625" style="246" bestFit="1" customWidth="1"/>
    <col min="175" max="175" width="9.1796875" style="246" bestFit="1" customWidth="1"/>
    <col min="176" max="176" width="15.1796875" style="246" bestFit="1" customWidth="1"/>
    <col min="177" max="178" width="9.1796875" style="246" bestFit="1" customWidth="1"/>
    <col min="179" max="179" width="7.54296875" style="248" bestFit="1" customWidth="1"/>
    <col min="180" max="180" width="8.1796875" style="248" bestFit="1" customWidth="1"/>
    <col min="181" max="181" width="9.1796875" style="248" bestFit="1" customWidth="1"/>
    <col min="182" max="182" width="15.1796875" style="248" bestFit="1" customWidth="1"/>
    <col min="183" max="183" width="9.1796875" style="248" bestFit="1" customWidth="1"/>
    <col min="184" max="184" width="24.81640625" style="248" bestFit="1" customWidth="1"/>
    <col min="185" max="186" width="23.54296875" style="246" bestFit="1" customWidth="1"/>
    <col min="187" max="187" width="9.81640625" style="246" bestFit="1" customWidth="1"/>
    <col min="188" max="188" width="16.453125" style="246" bestFit="1" customWidth="1"/>
    <col min="189" max="189" width="10.54296875" style="246" bestFit="1" customWidth="1"/>
    <col min="190" max="190" width="26.453125" style="246" bestFit="1" customWidth="1"/>
    <col min="191" max="191" width="27.453125" style="246" bestFit="1" customWidth="1"/>
    <col min="192" max="192" width="13.54296875" style="246" bestFit="1" customWidth="1"/>
    <col min="193" max="193" width="17.81640625" style="246" bestFit="1" customWidth="1"/>
    <col min="194" max="194" width="15.54296875" style="246" bestFit="1" customWidth="1"/>
    <col min="195" max="195" width="22.54296875" style="246" bestFit="1" customWidth="1"/>
    <col min="196" max="196" width="20.1796875" style="246" bestFit="1" customWidth="1"/>
    <col min="197" max="197" width="16.81640625" style="246" bestFit="1" customWidth="1"/>
    <col min="198" max="198" width="15.453125" style="246" bestFit="1" customWidth="1"/>
    <col min="199" max="199" width="15.453125" style="246" customWidth="1"/>
    <col min="200" max="367" width="8.81640625" style="246" customWidth="1"/>
    <col min="368" max="16384" width="8.81640625" style="246"/>
  </cols>
  <sheetData>
    <row r="1" spans="1:199" ht="14.5">
      <c r="B1" s="246" t="s">
        <v>432</v>
      </c>
      <c r="D1" s="321" t="s">
        <v>435</v>
      </c>
    </row>
    <row r="2" spans="1:199" ht="14.5"/>
    <row r="3" spans="1:199" s="255" customFormat="1" ht="13" hidden="1">
      <c r="A3" s="249"/>
      <c r="B3" s="250"/>
      <c r="C3" s="251" t="s">
        <v>84</v>
      </c>
      <c r="D3" s="251"/>
      <c r="E3" s="503">
        <v>1</v>
      </c>
      <c r="F3" s="503"/>
      <c r="G3" s="503"/>
      <c r="H3" s="252">
        <v>55</v>
      </c>
      <c r="I3" s="252">
        <v>16</v>
      </c>
      <c r="J3" s="252"/>
      <c r="K3" s="503">
        <v>53</v>
      </c>
      <c r="L3" s="503"/>
      <c r="M3" s="503"/>
      <c r="N3" s="253"/>
      <c r="O3" s="253"/>
      <c r="P3" s="253"/>
      <c r="Q3" s="504">
        <v>13</v>
      </c>
      <c r="R3" s="505"/>
      <c r="S3" s="252">
        <v>83.5</v>
      </c>
      <c r="T3" s="254">
        <v>2</v>
      </c>
      <c r="U3" s="254">
        <v>0</v>
      </c>
      <c r="V3" s="254">
        <v>138.5</v>
      </c>
      <c r="W3" s="254">
        <v>18</v>
      </c>
      <c r="X3" s="254">
        <v>0</v>
      </c>
      <c r="Y3" s="254"/>
      <c r="Z3" s="254"/>
      <c r="AA3" s="254"/>
      <c r="AB3" s="254"/>
      <c r="AC3" s="254"/>
      <c r="AD3" s="254"/>
      <c r="AE3" s="254"/>
      <c r="AF3" s="251"/>
      <c r="AG3" s="503">
        <v>1</v>
      </c>
      <c r="AH3" s="503"/>
      <c r="AI3" s="503"/>
      <c r="AJ3" s="252">
        <v>55</v>
      </c>
      <c r="AK3" s="252">
        <v>16</v>
      </c>
      <c r="AL3" s="252"/>
      <c r="AM3" s="503">
        <v>53</v>
      </c>
      <c r="AN3" s="503"/>
      <c r="AO3" s="503"/>
      <c r="AP3" s="253"/>
      <c r="AQ3" s="253"/>
      <c r="AR3" s="253"/>
      <c r="AS3" s="504">
        <v>13</v>
      </c>
      <c r="AT3" s="505"/>
      <c r="AU3" s="252">
        <v>83.5</v>
      </c>
      <c r="AV3" s="254">
        <v>2</v>
      </c>
      <c r="AW3" s="254">
        <v>0</v>
      </c>
      <c r="AX3" s="254">
        <v>138.5</v>
      </c>
      <c r="AY3" s="254">
        <v>18</v>
      </c>
      <c r="AZ3" s="254">
        <v>0</v>
      </c>
      <c r="BA3" s="254"/>
      <c r="BB3" s="254"/>
      <c r="BC3" s="254"/>
      <c r="BD3" s="254"/>
      <c r="BE3" s="254"/>
      <c r="BF3" s="254"/>
      <c r="BG3" s="254"/>
      <c r="BH3" s="251"/>
      <c r="BI3" s="503">
        <v>1</v>
      </c>
      <c r="BJ3" s="503"/>
      <c r="BK3" s="503"/>
      <c r="BL3" s="252">
        <v>55</v>
      </c>
      <c r="BM3" s="252">
        <v>16</v>
      </c>
      <c r="BN3" s="252"/>
      <c r="BO3" s="503">
        <v>80</v>
      </c>
      <c r="BP3" s="503"/>
      <c r="BQ3" s="503"/>
      <c r="BR3" s="253"/>
      <c r="BS3" s="253"/>
      <c r="BT3" s="253"/>
      <c r="BU3" s="504">
        <v>13</v>
      </c>
      <c r="BV3" s="505"/>
      <c r="BW3" s="252">
        <v>83.5</v>
      </c>
      <c r="BX3" s="254">
        <v>2</v>
      </c>
      <c r="BY3" s="254">
        <v>0</v>
      </c>
      <c r="BZ3" s="254">
        <v>138.5</v>
      </c>
      <c r="CA3" s="254">
        <v>18</v>
      </c>
      <c r="CB3" s="254">
        <v>0</v>
      </c>
      <c r="CC3" s="254"/>
      <c r="CD3" s="254"/>
      <c r="CE3" s="254"/>
      <c r="CF3" s="254"/>
      <c r="CG3" s="254"/>
      <c r="CH3" s="254"/>
      <c r="CI3" s="254"/>
      <c r="CJ3" s="251"/>
      <c r="CK3" s="503">
        <v>1</v>
      </c>
      <c r="CL3" s="503"/>
      <c r="CM3" s="503"/>
      <c r="CN3" s="252">
        <v>60</v>
      </c>
      <c r="CO3" s="252">
        <v>16</v>
      </c>
      <c r="CP3" s="252"/>
      <c r="CQ3" s="503">
        <v>80</v>
      </c>
      <c r="CR3" s="503"/>
      <c r="CS3" s="503"/>
      <c r="CT3" s="253"/>
      <c r="CU3" s="253"/>
      <c r="CV3" s="253"/>
      <c r="CW3" s="504">
        <v>13</v>
      </c>
      <c r="CX3" s="505"/>
      <c r="CY3" s="252">
        <v>83.5</v>
      </c>
      <c r="CZ3" s="254">
        <v>2</v>
      </c>
      <c r="DA3" s="254">
        <v>0</v>
      </c>
      <c r="DB3" s="254">
        <v>143.5</v>
      </c>
      <c r="DC3" s="254">
        <v>18</v>
      </c>
      <c r="DD3" s="254">
        <v>0</v>
      </c>
      <c r="DE3" s="254"/>
      <c r="DF3" s="254"/>
      <c r="DG3" s="254"/>
      <c r="DH3" s="254"/>
      <c r="DI3" s="254"/>
      <c r="DJ3" s="254"/>
      <c r="DK3" s="254"/>
      <c r="DL3" s="251"/>
      <c r="DM3" s="503">
        <v>1</v>
      </c>
      <c r="DN3" s="503"/>
      <c r="DO3" s="503"/>
      <c r="DP3" s="252">
        <v>60</v>
      </c>
      <c r="DQ3" s="252">
        <v>16</v>
      </c>
      <c r="DR3" s="252"/>
      <c r="DS3" s="503">
        <v>80</v>
      </c>
      <c r="DT3" s="503"/>
      <c r="DU3" s="503"/>
      <c r="DV3" s="253"/>
      <c r="DW3" s="253"/>
      <c r="DX3" s="253"/>
      <c r="DY3" s="504">
        <v>17</v>
      </c>
      <c r="DZ3" s="505"/>
      <c r="EA3" s="252">
        <v>103.5</v>
      </c>
      <c r="EB3" s="254">
        <v>2</v>
      </c>
      <c r="EC3" s="254">
        <v>0</v>
      </c>
      <c r="ED3" s="254">
        <v>163.5</v>
      </c>
      <c r="EE3" s="254">
        <v>18</v>
      </c>
      <c r="EF3" s="254">
        <v>0</v>
      </c>
      <c r="EG3" s="254"/>
      <c r="EH3" s="254"/>
      <c r="EI3" s="254"/>
      <c r="EJ3" s="254"/>
      <c r="EK3" s="254"/>
      <c r="EL3" s="254"/>
      <c r="EM3" s="254"/>
      <c r="EN3" s="251"/>
      <c r="EO3" s="503">
        <v>1</v>
      </c>
      <c r="EP3" s="503"/>
      <c r="EQ3" s="503"/>
      <c r="ER3" s="252">
        <v>30</v>
      </c>
      <c r="ES3" s="252">
        <v>16</v>
      </c>
      <c r="ET3" s="252"/>
      <c r="EU3" s="503">
        <v>80</v>
      </c>
      <c r="EV3" s="503"/>
      <c r="EW3" s="503"/>
      <c r="EX3" s="253"/>
      <c r="EY3" s="253"/>
      <c r="EZ3" s="253"/>
      <c r="FA3" s="504">
        <v>17</v>
      </c>
      <c r="FB3" s="505"/>
      <c r="FC3" s="252">
        <v>103.5</v>
      </c>
      <c r="FD3" s="254">
        <v>2</v>
      </c>
      <c r="FE3" s="254">
        <v>0</v>
      </c>
      <c r="FF3" s="254">
        <v>133.5</v>
      </c>
      <c r="FG3" s="254">
        <v>18</v>
      </c>
      <c r="FH3" s="254">
        <v>0</v>
      </c>
      <c r="FI3" s="254"/>
      <c r="FJ3" s="254"/>
      <c r="FK3" s="254"/>
      <c r="FL3" s="254"/>
      <c r="FM3" s="254"/>
      <c r="FN3" s="254"/>
      <c r="FO3" s="254"/>
      <c r="FP3" s="254"/>
      <c r="FQ3" s="503">
        <v>1</v>
      </c>
      <c r="FR3" s="503"/>
      <c r="FS3" s="503"/>
      <c r="FT3" s="252">
        <v>55</v>
      </c>
      <c r="FU3" s="252">
        <v>16</v>
      </c>
      <c r="FV3" s="252"/>
      <c r="FW3" s="503">
        <v>80</v>
      </c>
      <c r="FX3" s="503"/>
      <c r="FY3" s="503"/>
      <c r="FZ3" s="252"/>
      <c r="GA3" s="252"/>
      <c r="GB3" s="252"/>
      <c r="GC3" s="503">
        <v>27</v>
      </c>
      <c r="GD3" s="503"/>
      <c r="GE3" s="252">
        <v>153.5</v>
      </c>
      <c r="GF3" s="254">
        <v>2</v>
      </c>
      <c r="GG3" s="254">
        <v>0</v>
      </c>
      <c r="GH3" s="254">
        <v>208.5</v>
      </c>
      <c r="GI3" s="254">
        <v>18</v>
      </c>
      <c r="GJ3" s="254">
        <v>0</v>
      </c>
      <c r="GK3" s="254"/>
      <c r="GL3" s="254"/>
      <c r="GM3" s="254"/>
      <c r="GN3" s="254"/>
      <c r="GO3" s="254"/>
      <c r="GP3" s="254"/>
      <c r="GQ3" s="254"/>
    </row>
    <row r="4" spans="1:199" ht="14.5">
      <c r="A4" s="256"/>
      <c r="B4" s="257"/>
      <c r="C4" s="258" t="s">
        <v>84</v>
      </c>
      <c r="D4" s="259">
        <v>2</v>
      </c>
      <c r="E4" s="259">
        <v>0</v>
      </c>
      <c r="F4" s="259">
        <v>0</v>
      </c>
      <c r="G4" s="259">
        <v>1</v>
      </c>
      <c r="H4" s="259">
        <v>55</v>
      </c>
      <c r="I4" s="259">
        <v>16</v>
      </c>
      <c r="J4" s="259"/>
      <c r="K4" s="259">
        <v>0</v>
      </c>
      <c r="L4" s="259">
        <v>0</v>
      </c>
      <c r="M4" s="259">
        <v>53</v>
      </c>
      <c r="N4" s="259"/>
      <c r="O4" s="259"/>
      <c r="P4" s="259"/>
      <c r="Q4" s="259">
        <v>2</v>
      </c>
      <c r="R4" s="259">
        <v>11</v>
      </c>
      <c r="S4" s="259">
        <v>83.5</v>
      </c>
      <c r="T4" s="259">
        <v>2</v>
      </c>
      <c r="U4" s="259">
        <v>0</v>
      </c>
      <c r="V4" s="259">
        <v>138.5</v>
      </c>
      <c r="W4" s="259">
        <v>18</v>
      </c>
      <c r="X4" s="259">
        <v>0</v>
      </c>
      <c r="Y4" s="259"/>
      <c r="Z4" s="259"/>
      <c r="AA4" s="259"/>
      <c r="AB4" s="259"/>
      <c r="AC4" s="259"/>
      <c r="AD4" s="259"/>
      <c r="AE4" s="259"/>
      <c r="AF4" s="259">
        <v>2</v>
      </c>
      <c r="AG4" s="259">
        <v>0</v>
      </c>
      <c r="AH4" s="259">
        <v>0</v>
      </c>
      <c r="AI4" s="259">
        <v>1</v>
      </c>
      <c r="AJ4" s="259">
        <v>55</v>
      </c>
      <c r="AK4" s="259">
        <v>16</v>
      </c>
      <c r="AL4" s="259"/>
      <c r="AM4" s="259">
        <v>0</v>
      </c>
      <c r="AN4" s="259">
        <v>0</v>
      </c>
      <c r="AO4" s="259">
        <v>53</v>
      </c>
      <c r="AP4" s="259"/>
      <c r="AQ4" s="259"/>
      <c r="AR4" s="259"/>
      <c r="AS4" s="259">
        <v>2</v>
      </c>
      <c r="AT4" s="259">
        <v>11</v>
      </c>
      <c r="AU4" s="259">
        <v>83.5</v>
      </c>
      <c r="AV4" s="259">
        <v>2</v>
      </c>
      <c r="AW4" s="259">
        <v>0</v>
      </c>
      <c r="AX4" s="259">
        <v>138.5</v>
      </c>
      <c r="AY4" s="259">
        <v>18</v>
      </c>
      <c r="AZ4" s="259">
        <v>0</v>
      </c>
      <c r="BA4" s="259"/>
      <c r="BB4" s="259"/>
      <c r="BC4" s="259"/>
      <c r="BD4" s="259"/>
      <c r="BE4" s="259"/>
      <c r="BF4" s="259"/>
      <c r="BG4" s="259"/>
      <c r="BH4" s="259">
        <v>2</v>
      </c>
      <c r="BI4" s="259">
        <v>0</v>
      </c>
      <c r="BJ4" s="259">
        <v>0</v>
      </c>
      <c r="BK4" s="259">
        <v>1</v>
      </c>
      <c r="BL4" s="259">
        <v>55</v>
      </c>
      <c r="BM4" s="259">
        <v>16</v>
      </c>
      <c r="BN4" s="259"/>
      <c r="BO4" s="259">
        <v>0</v>
      </c>
      <c r="BP4" s="259">
        <v>0</v>
      </c>
      <c r="BQ4" s="259">
        <v>80</v>
      </c>
      <c r="BR4" s="259"/>
      <c r="BS4" s="259"/>
      <c r="BT4" s="259"/>
      <c r="BU4" s="259">
        <v>2</v>
      </c>
      <c r="BV4" s="259">
        <v>11</v>
      </c>
      <c r="BW4" s="259">
        <v>83.5</v>
      </c>
      <c r="BX4" s="259">
        <v>2</v>
      </c>
      <c r="BY4" s="259">
        <v>0</v>
      </c>
      <c r="BZ4" s="259">
        <v>138.5</v>
      </c>
      <c r="CA4" s="259">
        <v>18</v>
      </c>
      <c r="CB4" s="259">
        <v>0</v>
      </c>
      <c r="CC4" s="259"/>
      <c r="CD4" s="259"/>
      <c r="CE4" s="259"/>
      <c r="CF4" s="259"/>
      <c r="CG4" s="259"/>
      <c r="CH4" s="259"/>
      <c r="CI4" s="259"/>
      <c r="CJ4" s="259">
        <v>2</v>
      </c>
      <c r="CK4" s="259">
        <v>0</v>
      </c>
      <c r="CL4" s="259">
        <v>0</v>
      </c>
      <c r="CM4" s="259">
        <v>1</v>
      </c>
      <c r="CN4" s="259">
        <v>60</v>
      </c>
      <c r="CO4" s="259">
        <v>16</v>
      </c>
      <c r="CP4" s="259"/>
      <c r="CQ4" s="259">
        <v>0</v>
      </c>
      <c r="CR4" s="259">
        <v>0</v>
      </c>
      <c r="CS4" s="259">
        <v>80</v>
      </c>
      <c r="CT4" s="259"/>
      <c r="CU4" s="259"/>
      <c r="CV4" s="259"/>
      <c r="CW4" s="259">
        <v>2</v>
      </c>
      <c r="CX4" s="259">
        <v>11</v>
      </c>
      <c r="CY4" s="259">
        <v>83.5</v>
      </c>
      <c r="CZ4" s="259">
        <v>2</v>
      </c>
      <c r="DA4" s="259">
        <v>0</v>
      </c>
      <c r="DB4" s="259">
        <v>143.5</v>
      </c>
      <c r="DC4" s="259">
        <v>18</v>
      </c>
      <c r="DD4" s="259">
        <v>0</v>
      </c>
      <c r="DE4" s="259"/>
      <c r="DF4" s="259"/>
      <c r="DG4" s="259"/>
      <c r="DH4" s="259"/>
      <c r="DI4" s="259"/>
      <c r="DJ4" s="259"/>
      <c r="DK4" s="259"/>
      <c r="DL4" s="259">
        <v>2</v>
      </c>
      <c r="DM4" s="259">
        <v>0</v>
      </c>
      <c r="DN4" s="259">
        <v>0</v>
      </c>
      <c r="DO4" s="259">
        <v>1</v>
      </c>
      <c r="DP4" s="259">
        <v>60</v>
      </c>
      <c r="DQ4" s="259">
        <v>16</v>
      </c>
      <c r="DR4" s="259"/>
      <c r="DS4" s="259">
        <v>0</v>
      </c>
      <c r="DT4" s="259">
        <v>0</v>
      </c>
      <c r="DU4" s="259">
        <v>80</v>
      </c>
      <c r="DV4" s="259"/>
      <c r="DW4" s="259"/>
      <c r="DX4" s="259"/>
      <c r="DY4" s="259">
        <v>2</v>
      </c>
      <c r="DZ4" s="259">
        <v>15</v>
      </c>
      <c r="EA4" s="259">
        <v>103.5</v>
      </c>
      <c r="EB4" s="259">
        <v>2</v>
      </c>
      <c r="EC4" s="259">
        <v>0</v>
      </c>
      <c r="ED4" s="259">
        <v>163.5</v>
      </c>
      <c r="EE4" s="259">
        <v>18</v>
      </c>
      <c r="EF4" s="259">
        <v>0</v>
      </c>
      <c r="EG4" s="259"/>
      <c r="EH4" s="259"/>
      <c r="EI4" s="259"/>
      <c r="EJ4" s="259"/>
      <c r="EK4" s="259"/>
      <c r="EL4" s="259"/>
      <c r="EM4" s="259"/>
      <c r="EN4" s="259">
        <v>2</v>
      </c>
      <c r="EO4" s="259">
        <v>0</v>
      </c>
      <c r="EP4" s="259">
        <v>0</v>
      </c>
      <c r="EQ4" s="259">
        <v>1</v>
      </c>
      <c r="ER4" s="259">
        <v>30</v>
      </c>
      <c r="ES4" s="259">
        <v>16</v>
      </c>
      <c r="ET4" s="259"/>
      <c r="EU4" s="259">
        <v>0</v>
      </c>
      <c r="EV4" s="259">
        <v>0</v>
      </c>
      <c r="EW4" s="259">
        <v>80</v>
      </c>
      <c r="EX4" s="259"/>
      <c r="EY4" s="259"/>
      <c r="EZ4" s="259"/>
      <c r="FA4" s="259">
        <v>2</v>
      </c>
      <c r="FB4" s="259">
        <v>15</v>
      </c>
      <c r="FC4" s="259">
        <v>103.5</v>
      </c>
      <c r="FD4" s="259">
        <v>2</v>
      </c>
      <c r="FE4" s="259">
        <v>0</v>
      </c>
      <c r="FF4" s="259">
        <v>133.5</v>
      </c>
      <c r="FG4" s="259">
        <v>18</v>
      </c>
      <c r="FH4" s="259">
        <v>0</v>
      </c>
      <c r="FI4" s="259"/>
      <c r="FJ4" s="259"/>
      <c r="FK4" s="259"/>
      <c r="FL4" s="259"/>
      <c r="FM4" s="259"/>
      <c r="FN4" s="259"/>
      <c r="FO4" s="259"/>
      <c r="FP4" s="259"/>
      <c r="FQ4" s="259">
        <v>0</v>
      </c>
      <c r="FR4" s="259">
        <v>0</v>
      </c>
      <c r="FS4" s="259">
        <v>1</v>
      </c>
      <c r="FT4" s="259">
        <v>55</v>
      </c>
      <c r="FU4" s="259">
        <v>16</v>
      </c>
      <c r="FV4" s="259"/>
      <c r="FW4" s="259">
        <v>0</v>
      </c>
      <c r="FX4" s="259">
        <v>0</v>
      </c>
      <c r="FY4" s="259">
        <v>80</v>
      </c>
      <c r="FZ4" s="259"/>
      <c r="GA4" s="259"/>
      <c r="GB4" s="259"/>
      <c r="GC4" s="259">
        <v>2</v>
      </c>
      <c r="GD4" s="259">
        <v>25</v>
      </c>
      <c r="GE4" s="259">
        <v>153.5</v>
      </c>
      <c r="GF4" s="259">
        <v>2</v>
      </c>
      <c r="GG4" s="259">
        <v>0</v>
      </c>
      <c r="GH4" s="259">
        <v>208.5</v>
      </c>
      <c r="GI4" s="259">
        <v>18</v>
      </c>
      <c r="GJ4" s="259">
        <v>0</v>
      </c>
      <c r="GK4" s="259"/>
      <c r="GL4" s="259"/>
      <c r="GM4" s="259"/>
      <c r="GN4" s="259"/>
      <c r="GO4" s="259"/>
      <c r="GP4" s="259"/>
      <c r="GQ4" s="259"/>
    </row>
    <row r="5" spans="1:199" s="255" customFormat="1" ht="12.75" customHeight="1">
      <c r="A5" s="509" t="s">
        <v>85</v>
      </c>
      <c r="B5" s="511" t="s">
        <v>76</v>
      </c>
      <c r="C5" s="511" t="s">
        <v>75</v>
      </c>
      <c r="D5" s="506" t="s">
        <v>91</v>
      </c>
      <c r="E5" s="507"/>
      <c r="F5" s="507"/>
      <c r="G5" s="507"/>
      <c r="H5" s="507"/>
      <c r="I5" s="507"/>
      <c r="J5" s="507"/>
      <c r="K5" s="507"/>
      <c r="L5" s="507"/>
      <c r="M5" s="507"/>
      <c r="N5" s="507"/>
      <c r="O5" s="507"/>
      <c r="P5" s="507"/>
      <c r="Q5" s="507"/>
      <c r="R5" s="507"/>
      <c r="S5" s="507"/>
      <c r="T5" s="507"/>
      <c r="U5" s="507"/>
      <c r="V5" s="507"/>
      <c r="W5" s="507"/>
      <c r="X5" s="507"/>
      <c r="Y5" s="507"/>
      <c r="Z5" s="507"/>
      <c r="AA5" s="507"/>
      <c r="AB5" s="507"/>
      <c r="AC5" s="507"/>
      <c r="AD5" s="507"/>
      <c r="AE5" s="508"/>
      <c r="AF5" s="506" t="s">
        <v>398</v>
      </c>
      <c r="AG5" s="507"/>
      <c r="AH5" s="507"/>
      <c r="AI5" s="507"/>
      <c r="AJ5" s="507"/>
      <c r="AK5" s="507"/>
      <c r="AL5" s="507"/>
      <c r="AM5" s="507"/>
      <c r="AN5" s="507"/>
      <c r="AO5" s="507"/>
      <c r="AP5" s="507"/>
      <c r="AQ5" s="507"/>
      <c r="AR5" s="507"/>
      <c r="AS5" s="507"/>
      <c r="AT5" s="507"/>
      <c r="AU5" s="507"/>
      <c r="AV5" s="507"/>
      <c r="AW5" s="507"/>
      <c r="AX5" s="507"/>
      <c r="AY5" s="507"/>
      <c r="AZ5" s="507"/>
      <c r="BA5" s="507"/>
      <c r="BB5" s="507"/>
      <c r="BC5" s="507"/>
      <c r="BD5" s="507"/>
      <c r="BE5" s="507"/>
      <c r="BF5" s="507"/>
      <c r="BG5" s="508"/>
      <c r="BH5" s="506" t="s">
        <v>399</v>
      </c>
      <c r="BI5" s="507"/>
      <c r="BJ5" s="507"/>
      <c r="BK5" s="507"/>
      <c r="BL5" s="507"/>
      <c r="BM5" s="507"/>
      <c r="BN5" s="507"/>
      <c r="BO5" s="507"/>
      <c r="BP5" s="507"/>
      <c r="BQ5" s="507"/>
      <c r="BR5" s="507"/>
      <c r="BS5" s="507"/>
      <c r="BT5" s="507"/>
      <c r="BU5" s="507"/>
      <c r="BV5" s="507"/>
      <c r="BW5" s="507"/>
      <c r="BX5" s="507"/>
      <c r="BY5" s="507"/>
      <c r="BZ5" s="507"/>
      <c r="CA5" s="507"/>
      <c r="CB5" s="507"/>
      <c r="CC5" s="507"/>
      <c r="CD5" s="507"/>
      <c r="CE5" s="507"/>
      <c r="CF5" s="507"/>
      <c r="CG5" s="507"/>
      <c r="CH5" s="507"/>
      <c r="CI5" s="508"/>
      <c r="CJ5" s="506" t="s">
        <v>400</v>
      </c>
      <c r="CK5" s="507"/>
      <c r="CL5" s="507"/>
      <c r="CM5" s="507"/>
      <c r="CN5" s="507"/>
      <c r="CO5" s="507"/>
      <c r="CP5" s="507"/>
      <c r="CQ5" s="507"/>
      <c r="CR5" s="507"/>
      <c r="CS5" s="507"/>
      <c r="CT5" s="507"/>
      <c r="CU5" s="507"/>
      <c r="CV5" s="507"/>
      <c r="CW5" s="507"/>
      <c r="CX5" s="507"/>
      <c r="CY5" s="507"/>
      <c r="CZ5" s="507"/>
      <c r="DA5" s="507"/>
      <c r="DB5" s="507"/>
      <c r="DC5" s="507"/>
      <c r="DD5" s="507"/>
      <c r="DE5" s="507"/>
      <c r="DF5" s="507"/>
      <c r="DG5" s="507"/>
      <c r="DH5" s="507"/>
      <c r="DI5" s="507"/>
      <c r="DJ5" s="507"/>
      <c r="DK5" s="508"/>
      <c r="DL5" s="506" t="s">
        <v>401</v>
      </c>
      <c r="DM5" s="507"/>
      <c r="DN5" s="507"/>
      <c r="DO5" s="507"/>
      <c r="DP5" s="507"/>
      <c r="DQ5" s="507"/>
      <c r="DR5" s="507"/>
      <c r="DS5" s="507"/>
      <c r="DT5" s="507"/>
      <c r="DU5" s="507"/>
      <c r="DV5" s="507"/>
      <c r="DW5" s="507"/>
      <c r="DX5" s="507"/>
      <c r="DY5" s="507"/>
      <c r="DZ5" s="507"/>
      <c r="EA5" s="507"/>
      <c r="EB5" s="507"/>
      <c r="EC5" s="507"/>
      <c r="ED5" s="507"/>
      <c r="EE5" s="507"/>
      <c r="EF5" s="507"/>
      <c r="EG5" s="507"/>
      <c r="EH5" s="507"/>
      <c r="EI5" s="507"/>
      <c r="EJ5" s="507"/>
      <c r="EK5" s="507"/>
      <c r="EL5" s="507"/>
      <c r="EM5" s="508"/>
      <c r="EN5" s="506" t="s">
        <v>402</v>
      </c>
      <c r="EO5" s="507"/>
      <c r="EP5" s="507"/>
      <c r="EQ5" s="507"/>
      <c r="ER5" s="507"/>
      <c r="ES5" s="507"/>
      <c r="ET5" s="507"/>
      <c r="EU5" s="507"/>
      <c r="EV5" s="507"/>
      <c r="EW5" s="507"/>
      <c r="EX5" s="507"/>
      <c r="EY5" s="507"/>
      <c r="EZ5" s="507"/>
      <c r="FA5" s="507"/>
      <c r="FB5" s="507"/>
      <c r="FC5" s="507"/>
      <c r="FD5" s="507"/>
      <c r="FE5" s="507"/>
      <c r="FF5" s="507"/>
      <c r="FG5" s="507"/>
      <c r="FH5" s="507"/>
      <c r="FI5" s="507"/>
      <c r="FJ5" s="507"/>
      <c r="FK5" s="507"/>
      <c r="FL5" s="507"/>
      <c r="FM5" s="507"/>
      <c r="FN5" s="507"/>
      <c r="FO5" s="508"/>
      <c r="FP5" s="506" t="s">
        <v>403</v>
      </c>
      <c r="FQ5" s="507"/>
      <c r="FR5" s="507"/>
      <c r="FS5" s="507"/>
      <c r="FT5" s="507"/>
      <c r="FU5" s="507"/>
      <c r="FV5" s="507"/>
      <c r="FW5" s="507"/>
      <c r="FX5" s="507"/>
      <c r="FY5" s="507"/>
      <c r="FZ5" s="507"/>
      <c r="GA5" s="507"/>
      <c r="GB5" s="507"/>
      <c r="GC5" s="507"/>
      <c r="GD5" s="507"/>
      <c r="GE5" s="507"/>
      <c r="GF5" s="507"/>
      <c r="GG5" s="507"/>
      <c r="GH5" s="507"/>
      <c r="GI5" s="507"/>
      <c r="GJ5" s="507"/>
      <c r="GK5" s="507"/>
      <c r="GL5" s="507"/>
      <c r="GM5" s="507"/>
      <c r="GN5" s="507"/>
      <c r="GO5" s="507"/>
      <c r="GP5" s="507"/>
      <c r="GQ5" s="508"/>
    </row>
    <row r="6" spans="1:199" s="255" customFormat="1" ht="39" customHeight="1">
      <c r="A6" s="509"/>
      <c r="B6" s="511"/>
      <c r="C6" s="511"/>
      <c r="D6" s="514" t="s">
        <v>94</v>
      </c>
      <c r="E6" s="515"/>
      <c r="F6" s="515"/>
      <c r="G6" s="515"/>
      <c r="H6" s="515"/>
      <c r="I6" s="516"/>
      <c r="J6" s="517" t="s">
        <v>95</v>
      </c>
      <c r="K6" s="518"/>
      <c r="L6" s="518"/>
      <c r="M6" s="518"/>
      <c r="N6" s="518"/>
      <c r="O6" s="519"/>
      <c r="P6" s="517" t="s">
        <v>96</v>
      </c>
      <c r="Q6" s="518"/>
      <c r="R6" s="518"/>
      <c r="S6" s="519"/>
      <c r="T6" s="520" t="s">
        <v>97</v>
      </c>
      <c r="U6" s="263" t="s">
        <v>98</v>
      </c>
      <c r="V6" s="512" t="s">
        <v>99</v>
      </c>
      <c r="W6" s="512" t="s">
        <v>100</v>
      </c>
      <c r="X6" s="512" t="s">
        <v>101</v>
      </c>
      <c r="Y6" s="512" t="s">
        <v>404</v>
      </c>
      <c r="Z6" s="512" t="s">
        <v>405</v>
      </c>
      <c r="AA6" s="512" t="s">
        <v>406</v>
      </c>
      <c r="AB6" s="512" t="s">
        <v>407</v>
      </c>
      <c r="AC6" s="512" t="s">
        <v>104</v>
      </c>
      <c r="AD6" s="512" t="s">
        <v>105</v>
      </c>
      <c r="AE6" s="264"/>
      <c r="AF6" s="514" t="s">
        <v>94</v>
      </c>
      <c r="AG6" s="515"/>
      <c r="AH6" s="515"/>
      <c r="AI6" s="515"/>
      <c r="AJ6" s="515"/>
      <c r="AK6" s="516"/>
      <c r="AL6" s="517" t="s">
        <v>95</v>
      </c>
      <c r="AM6" s="518"/>
      <c r="AN6" s="518"/>
      <c r="AO6" s="518"/>
      <c r="AP6" s="518"/>
      <c r="AQ6" s="519"/>
      <c r="AR6" s="517" t="s">
        <v>96</v>
      </c>
      <c r="AS6" s="518"/>
      <c r="AT6" s="518"/>
      <c r="AU6" s="519"/>
      <c r="AV6" s="520" t="s">
        <v>97</v>
      </c>
      <c r="AW6" s="263" t="s">
        <v>98</v>
      </c>
      <c r="AX6" s="512" t="s">
        <v>99</v>
      </c>
      <c r="AY6" s="512" t="s">
        <v>100</v>
      </c>
      <c r="AZ6" s="512" t="s">
        <v>101</v>
      </c>
      <c r="BA6" s="512" t="s">
        <v>404</v>
      </c>
      <c r="BB6" s="512" t="s">
        <v>405</v>
      </c>
      <c r="BC6" s="512" t="s">
        <v>406</v>
      </c>
      <c r="BD6" s="512" t="s">
        <v>407</v>
      </c>
      <c r="BE6" s="512" t="s">
        <v>104</v>
      </c>
      <c r="BF6" s="512" t="s">
        <v>105</v>
      </c>
      <c r="BG6" s="264"/>
      <c r="BH6" s="514" t="s">
        <v>94</v>
      </c>
      <c r="BI6" s="515"/>
      <c r="BJ6" s="515"/>
      <c r="BK6" s="515"/>
      <c r="BL6" s="515"/>
      <c r="BM6" s="516"/>
      <c r="BN6" s="517" t="s">
        <v>95</v>
      </c>
      <c r="BO6" s="518"/>
      <c r="BP6" s="518"/>
      <c r="BQ6" s="518"/>
      <c r="BR6" s="518"/>
      <c r="BS6" s="519"/>
      <c r="BT6" s="517" t="s">
        <v>96</v>
      </c>
      <c r="BU6" s="518"/>
      <c r="BV6" s="518"/>
      <c r="BW6" s="519"/>
      <c r="BX6" s="520" t="s">
        <v>97</v>
      </c>
      <c r="BY6" s="263" t="s">
        <v>98</v>
      </c>
      <c r="BZ6" s="512" t="s">
        <v>99</v>
      </c>
      <c r="CA6" s="512" t="s">
        <v>100</v>
      </c>
      <c r="CB6" s="512" t="s">
        <v>101</v>
      </c>
      <c r="CC6" s="512" t="s">
        <v>404</v>
      </c>
      <c r="CD6" s="512" t="s">
        <v>405</v>
      </c>
      <c r="CE6" s="512" t="s">
        <v>406</v>
      </c>
      <c r="CF6" s="512" t="s">
        <v>407</v>
      </c>
      <c r="CG6" s="512" t="s">
        <v>104</v>
      </c>
      <c r="CH6" s="512" t="s">
        <v>105</v>
      </c>
      <c r="CI6" s="264"/>
      <c r="CJ6" s="514" t="s">
        <v>94</v>
      </c>
      <c r="CK6" s="515"/>
      <c r="CL6" s="515"/>
      <c r="CM6" s="515"/>
      <c r="CN6" s="515"/>
      <c r="CO6" s="516"/>
      <c r="CP6" s="517" t="s">
        <v>95</v>
      </c>
      <c r="CQ6" s="518"/>
      <c r="CR6" s="518"/>
      <c r="CS6" s="518"/>
      <c r="CT6" s="518"/>
      <c r="CU6" s="519"/>
      <c r="CV6" s="517" t="s">
        <v>96</v>
      </c>
      <c r="CW6" s="518"/>
      <c r="CX6" s="518"/>
      <c r="CY6" s="519"/>
      <c r="CZ6" s="520" t="s">
        <v>97</v>
      </c>
      <c r="DA6" s="263" t="s">
        <v>98</v>
      </c>
      <c r="DB6" s="512" t="s">
        <v>99</v>
      </c>
      <c r="DC6" s="512" t="s">
        <v>100</v>
      </c>
      <c r="DD6" s="512" t="s">
        <v>101</v>
      </c>
      <c r="DE6" s="512" t="s">
        <v>404</v>
      </c>
      <c r="DF6" s="512" t="s">
        <v>405</v>
      </c>
      <c r="DG6" s="512" t="s">
        <v>406</v>
      </c>
      <c r="DH6" s="512" t="s">
        <v>407</v>
      </c>
      <c r="DI6" s="512" t="s">
        <v>104</v>
      </c>
      <c r="DJ6" s="512" t="s">
        <v>105</v>
      </c>
      <c r="DK6" s="264"/>
      <c r="DL6" s="514" t="s">
        <v>94</v>
      </c>
      <c r="DM6" s="515"/>
      <c r="DN6" s="515"/>
      <c r="DO6" s="515"/>
      <c r="DP6" s="515"/>
      <c r="DQ6" s="516"/>
      <c r="DR6" s="517" t="s">
        <v>95</v>
      </c>
      <c r="DS6" s="518"/>
      <c r="DT6" s="518"/>
      <c r="DU6" s="518"/>
      <c r="DV6" s="518"/>
      <c r="DW6" s="519"/>
      <c r="DX6" s="517" t="s">
        <v>96</v>
      </c>
      <c r="DY6" s="518"/>
      <c r="DZ6" s="518"/>
      <c r="EA6" s="519"/>
      <c r="EB6" s="520" t="s">
        <v>97</v>
      </c>
      <c r="EC6" s="263" t="s">
        <v>98</v>
      </c>
      <c r="ED6" s="512" t="s">
        <v>99</v>
      </c>
      <c r="EE6" s="512" t="s">
        <v>100</v>
      </c>
      <c r="EF6" s="512" t="s">
        <v>101</v>
      </c>
      <c r="EG6" s="512" t="s">
        <v>404</v>
      </c>
      <c r="EH6" s="512" t="s">
        <v>405</v>
      </c>
      <c r="EI6" s="512" t="s">
        <v>406</v>
      </c>
      <c r="EJ6" s="512" t="s">
        <v>407</v>
      </c>
      <c r="EK6" s="512" t="s">
        <v>104</v>
      </c>
      <c r="EL6" s="512" t="s">
        <v>105</v>
      </c>
      <c r="EM6" s="264"/>
      <c r="EN6" s="514" t="s">
        <v>94</v>
      </c>
      <c r="EO6" s="515"/>
      <c r="EP6" s="515"/>
      <c r="EQ6" s="515"/>
      <c r="ER6" s="515"/>
      <c r="ES6" s="516"/>
      <c r="ET6" s="517" t="s">
        <v>95</v>
      </c>
      <c r="EU6" s="518"/>
      <c r="EV6" s="518"/>
      <c r="EW6" s="518"/>
      <c r="EX6" s="518"/>
      <c r="EY6" s="519"/>
      <c r="EZ6" s="517" t="s">
        <v>96</v>
      </c>
      <c r="FA6" s="518"/>
      <c r="FB6" s="518"/>
      <c r="FC6" s="519"/>
      <c r="FD6" s="520" t="s">
        <v>97</v>
      </c>
      <c r="FE6" s="263" t="s">
        <v>98</v>
      </c>
      <c r="FF6" s="512" t="s">
        <v>99</v>
      </c>
      <c r="FG6" s="512" t="s">
        <v>100</v>
      </c>
      <c r="FH6" s="512" t="s">
        <v>101</v>
      </c>
      <c r="FI6" s="512" t="s">
        <v>404</v>
      </c>
      <c r="FJ6" s="512" t="s">
        <v>405</v>
      </c>
      <c r="FK6" s="512" t="s">
        <v>406</v>
      </c>
      <c r="FL6" s="512" t="s">
        <v>407</v>
      </c>
      <c r="FM6" s="512" t="s">
        <v>104</v>
      </c>
      <c r="FN6" s="512" t="s">
        <v>105</v>
      </c>
      <c r="FO6" s="264"/>
      <c r="FP6" s="522" t="s">
        <v>94</v>
      </c>
      <c r="FQ6" s="523"/>
      <c r="FR6" s="523"/>
      <c r="FS6" s="523"/>
      <c r="FT6" s="523"/>
      <c r="FU6" s="524"/>
      <c r="FV6" s="514" t="s">
        <v>95</v>
      </c>
      <c r="FW6" s="515"/>
      <c r="FX6" s="515"/>
      <c r="FY6" s="515"/>
      <c r="FZ6" s="515"/>
      <c r="GA6" s="516"/>
      <c r="GB6" s="514" t="s">
        <v>96</v>
      </c>
      <c r="GC6" s="515"/>
      <c r="GD6" s="515"/>
      <c r="GE6" s="516"/>
      <c r="GF6" s="520" t="s">
        <v>97</v>
      </c>
      <c r="GG6" s="263" t="s">
        <v>98</v>
      </c>
      <c r="GH6" s="512" t="s">
        <v>99</v>
      </c>
      <c r="GI6" s="512" t="s">
        <v>100</v>
      </c>
      <c r="GJ6" s="512" t="s">
        <v>101</v>
      </c>
      <c r="GK6" s="512" t="s">
        <v>404</v>
      </c>
      <c r="GL6" s="512" t="s">
        <v>405</v>
      </c>
      <c r="GM6" s="512" t="s">
        <v>406</v>
      </c>
      <c r="GN6" s="512" t="s">
        <v>407</v>
      </c>
      <c r="GO6" s="512" t="s">
        <v>104</v>
      </c>
      <c r="GP6" s="512" t="s">
        <v>105</v>
      </c>
      <c r="GQ6" s="264"/>
    </row>
    <row r="7" spans="1:199" s="268" customFormat="1" ht="50.25" customHeight="1">
      <c r="A7" s="510"/>
      <c r="B7" s="511"/>
      <c r="C7" s="511"/>
      <c r="D7" s="260" t="s">
        <v>408</v>
      </c>
      <c r="E7" s="263" t="s">
        <v>107</v>
      </c>
      <c r="F7" s="263" t="s">
        <v>108</v>
      </c>
      <c r="G7" s="263" t="s">
        <v>109</v>
      </c>
      <c r="H7" s="263" t="s">
        <v>110</v>
      </c>
      <c r="I7" s="263" t="s">
        <v>111</v>
      </c>
      <c r="J7" s="260" t="s">
        <v>408</v>
      </c>
      <c r="K7" s="263" t="s">
        <v>107</v>
      </c>
      <c r="L7" s="263" t="s">
        <v>108</v>
      </c>
      <c r="M7" s="263" t="s">
        <v>109</v>
      </c>
      <c r="N7" s="265" t="s">
        <v>110</v>
      </c>
      <c r="O7" s="265" t="s">
        <v>111</v>
      </c>
      <c r="P7" s="266">
        <v>12.5</v>
      </c>
      <c r="Q7" s="266">
        <v>8</v>
      </c>
      <c r="R7" s="266">
        <v>5</v>
      </c>
      <c r="S7" s="265" t="s">
        <v>112</v>
      </c>
      <c r="T7" s="521"/>
      <c r="U7" s="263" t="s">
        <v>113</v>
      </c>
      <c r="V7" s="513"/>
      <c r="W7" s="513"/>
      <c r="X7" s="513"/>
      <c r="Y7" s="513"/>
      <c r="Z7" s="513"/>
      <c r="AA7" s="513"/>
      <c r="AB7" s="513"/>
      <c r="AC7" s="513"/>
      <c r="AD7" s="513"/>
      <c r="AE7" s="267" t="s">
        <v>115</v>
      </c>
      <c r="AF7" s="260" t="s">
        <v>408</v>
      </c>
      <c r="AG7" s="263" t="s">
        <v>107</v>
      </c>
      <c r="AH7" s="263" t="s">
        <v>108</v>
      </c>
      <c r="AI7" s="263" t="s">
        <v>109</v>
      </c>
      <c r="AJ7" s="263" t="s">
        <v>110</v>
      </c>
      <c r="AK7" s="263" t="s">
        <v>111</v>
      </c>
      <c r="AL7" s="260" t="s">
        <v>408</v>
      </c>
      <c r="AM7" s="263" t="s">
        <v>107</v>
      </c>
      <c r="AN7" s="263" t="s">
        <v>108</v>
      </c>
      <c r="AO7" s="263" t="s">
        <v>109</v>
      </c>
      <c r="AP7" s="265" t="s">
        <v>110</v>
      </c>
      <c r="AQ7" s="265" t="s">
        <v>111</v>
      </c>
      <c r="AR7" s="266">
        <v>12.5</v>
      </c>
      <c r="AS7" s="266">
        <v>8</v>
      </c>
      <c r="AT7" s="266">
        <v>5</v>
      </c>
      <c r="AU7" s="265" t="s">
        <v>112</v>
      </c>
      <c r="AV7" s="521"/>
      <c r="AW7" s="263" t="s">
        <v>113</v>
      </c>
      <c r="AX7" s="513"/>
      <c r="AY7" s="513"/>
      <c r="AZ7" s="513"/>
      <c r="BA7" s="513"/>
      <c r="BB7" s="513"/>
      <c r="BC7" s="513"/>
      <c r="BD7" s="513"/>
      <c r="BE7" s="513"/>
      <c r="BF7" s="513"/>
      <c r="BG7" s="267" t="s">
        <v>115</v>
      </c>
      <c r="BH7" s="260" t="s">
        <v>408</v>
      </c>
      <c r="BI7" s="263" t="s">
        <v>107</v>
      </c>
      <c r="BJ7" s="263" t="s">
        <v>108</v>
      </c>
      <c r="BK7" s="263" t="s">
        <v>109</v>
      </c>
      <c r="BL7" s="263" t="s">
        <v>110</v>
      </c>
      <c r="BM7" s="263" t="s">
        <v>111</v>
      </c>
      <c r="BN7" s="260" t="s">
        <v>408</v>
      </c>
      <c r="BO7" s="263" t="s">
        <v>107</v>
      </c>
      <c r="BP7" s="263" t="s">
        <v>108</v>
      </c>
      <c r="BQ7" s="263" t="s">
        <v>109</v>
      </c>
      <c r="BR7" s="265" t="s">
        <v>110</v>
      </c>
      <c r="BS7" s="265" t="s">
        <v>111</v>
      </c>
      <c r="BT7" s="266">
        <v>12.5</v>
      </c>
      <c r="BU7" s="266">
        <v>8</v>
      </c>
      <c r="BV7" s="266">
        <v>5</v>
      </c>
      <c r="BW7" s="265" t="s">
        <v>112</v>
      </c>
      <c r="BX7" s="521"/>
      <c r="BY7" s="263" t="s">
        <v>113</v>
      </c>
      <c r="BZ7" s="513"/>
      <c r="CA7" s="513"/>
      <c r="CB7" s="513"/>
      <c r="CC7" s="513"/>
      <c r="CD7" s="513"/>
      <c r="CE7" s="513"/>
      <c r="CF7" s="513"/>
      <c r="CG7" s="513"/>
      <c r="CH7" s="513"/>
      <c r="CI7" s="267" t="s">
        <v>115</v>
      </c>
      <c r="CJ7" s="260" t="s">
        <v>408</v>
      </c>
      <c r="CK7" s="263" t="s">
        <v>107</v>
      </c>
      <c r="CL7" s="263" t="s">
        <v>108</v>
      </c>
      <c r="CM7" s="263" t="s">
        <v>109</v>
      </c>
      <c r="CN7" s="263" t="s">
        <v>110</v>
      </c>
      <c r="CO7" s="263" t="s">
        <v>111</v>
      </c>
      <c r="CP7" s="260" t="s">
        <v>408</v>
      </c>
      <c r="CQ7" s="263" t="s">
        <v>107</v>
      </c>
      <c r="CR7" s="263" t="s">
        <v>108</v>
      </c>
      <c r="CS7" s="263" t="s">
        <v>109</v>
      </c>
      <c r="CT7" s="265" t="s">
        <v>110</v>
      </c>
      <c r="CU7" s="265" t="s">
        <v>111</v>
      </c>
      <c r="CV7" s="266">
        <v>12.5</v>
      </c>
      <c r="CW7" s="266">
        <v>8</v>
      </c>
      <c r="CX7" s="266">
        <v>5</v>
      </c>
      <c r="CY7" s="265" t="s">
        <v>112</v>
      </c>
      <c r="CZ7" s="521"/>
      <c r="DA7" s="263" t="s">
        <v>113</v>
      </c>
      <c r="DB7" s="513"/>
      <c r="DC7" s="513"/>
      <c r="DD7" s="513"/>
      <c r="DE7" s="513"/>
      <c r="DF7" s="513"/>
      <c r="DG7" s="513"/>
      <c r="DH7" s="513"/>
      <c r="DI7" s="513"/>
      <c r="DJ7" s="513"/>
      <c r="DK7" s="267" t="s">
        <v>115</v>
      </c>
      <c r="DL7" s="260" t="s">
        <v>408</v>
      </c>
      <c r="DM7" s="263" t="s">
        <v>107</v>
      </c>
      <c r="DN7" s="263" t="s">
        <v>108</v>
      </c>
      <c r="DO7" s="263" t="s">
        <v>109</v>
      </c>
      <c r="DP7" s="263" t="s">
        <v>110</v>
      </c>
      <c r="DQ7" s="263" t="s">
        <v>111</v>
      </c>
      <c r="DR7" s="260" t="s">
        <v>408</v>
      </c>
      <c r="DS7" s="263" t="s">
        <v>107</v>
      </c>
      <c r="DT7" s="263" t="s">
        <v>108</v>
      </c>
      <c r="DU7" s="263" t="s">
        <v>109</v>
      </c>
      <c r="DV7" s="265" t="s">
        <v>110</v>
      </c>
      <c r="DW7" s="265" t="s">
        <v>111</v>
      </c>
      <c r="DX7" s="266">
        <v>12.5</v>
      </c>
      <c r="DY7" s="266">
        <v>8</v>
      </c>
      <c r="DZ7" s="266">
        <v>5</v>
      </c>
      <c r="EA7" s="265" t="s">
        <v>112</v>
      </c>
      <c r="EB7" s="521"/>
      <c r="EC7" s="263" t="s">
        <v>113</v>
      </c>
      <c r="ED7" s="513"/>
      <c r="EE7" s="513"/>
      <c r="EF7" s="513"/>
      <c r="EG7" s="513"/>
      <c r="EH7" s="513"/>
      <c r="EI7" s="513"/>
      <c r="EJ7" s="513"/>
      <c r="EK7" s="513"/>
      <c r="EL7" s="513"/>
      <c r="EM7" s="267" t="s">
        <v>115</v>
      </c>
      <c r="EN7" s="260" t="s">
        <v>408</v>
      </c>
      <c r="EO7" s="263" t="s">
        <v>107</v>
      </c>
      <c r="EP7" s="263" t="s">
        <v>108</v>
      </c>
      <c r="EQ7" s="263" t="s">
        <v>109</v>
      </c>
      <c r="ER7" s="263" t="s">
        <v>110</v>
      </c>
      <c r="ES7" s="263" t="s">
        <v>111</v>
      </c>
      <c r="ET7" s="260" t="s">
        <v>408</v>
      </c>
      <c r="EU7" s="263" t="s">
        <v>107</v>
      </c>
      <c r="EV7" s="263" t="s">
        <v>108</v>
      </c>
      <c r="EW7" s="263" t="s">
        <v>109</v>
      </c>
      <c r="EX7" s="265" t="s">
        <v>110</v>
      </c>
      <c r="EY7" s="265" t="s">
        <v>111</v>
      </c>
      <c r="EZ7" s="266">
        <v>12.5</v>
      </c>
      <c r="FA7" s="266">
        <v>8</v>
      </c>
      <c r="FB7" s="266">
        <v>5</v>
      </c>
      <c r="FC7" s="265" t="s">
        <v>112</v>
      </c>
      <c r="FD7" s="521"/>
      <c r="FE7" s="263" t="s">
        <v>113</v>
      </c>
      <c r="FF7" s="513"/>
      <c r="FG7" s="513"/>
      <c r="FH7" s="513"/>
      <c r="FI7" s="513"/>
      <c r="FJ7" s="513"/>
      <c r="FK7" s="513"/>
      <c r="FL7" s="513"/>
      <c r="FM7" s="513"/>
      <c r="FN7" s="513"/>
      <c r="FO7" s="267" t="s">
        <v>115</v>
      </c>
      <c r="FP7" s="260" t="s">
        <v>408</v>
      </c>
      <c r="FQ7" s="263" t="s">
        <v>107</v>
      </c>
      <c r="FR7" s="263" t="s">
        <v>108</v>
      </c>
      <c r="FS7" s="263" t="s">
        <v>109</v>
      </c>
      <c r="FT7" s="263" t="s">
        <v>110</v>
      </c>
      <c r="FU7" s="263" t="s">
        <v>111</v>
      </c>
      <c r="FV7" s="260" t="s">
        <v>408</v>
      </c>
      <c r="FW7" s="263" t="s">
        <v>107</v>
      </c>
      <c r="FX7" s="263" t="s">
        <v>108</v>
      </c>
      <c r="FY7" s="263" t="s">
        <v>109</v>
      </c>
      <c r="FZ7" s="265" t="s">
        <v>110</v>
      </c>
      <c r="GA7" s="265" t="s">
        <v>111</v>
      </c>
      <c r="GB7" s="266">
        <v>12.5</v>
      </c>
      <c r="GC7" s="266">
        <v>8</v>
      </c>
      <c r="GD7" s="266">
        <v>5</v>
      </c>
      <c r="GE7" s="265" t="s">
        <v>112</v>
      </c>
      <c r="GF7" s="521"/>
      <c r="GG7" s="263" t="s">
        <v>113</v>
      </c>
      <c r="GH7" s="513"/>
      <c r="GI7" s="513"/>
      <c r="GJ7" s="513"/>
      <c r="GK7" s="513"/>
      <c r="GL7" s="513"/>
      <c r="GM7" s="513"/>
      <c r="GN7" s="513"/>
      <c r="GO7" s="513"/>
      <c r="GP7" s="513"/>
      <c r="GQ7" s="267" t="s">
        <v>115</v>
      </c>
    </row>
    <row r="8" spans="1:199" ht="14.5">
      <c r="A8" s="269">
        <v>1</v>
      </c>
      <c r="B8" s="270" t="s">
        <v>409</v>
      </c>
      <c r="C8" s="271">
        <v>1</v>
      </c>
      <c r="D8" s="272">
        <v>0</v>
      </c>
      <c r="E8" s="272">
        <v>0</v>
      </c>
      <c r="F8" s="272">
        <v>0</v>
      </c>
      <c r="G8" s="272">
        <v>0</v>
      </c>
      <c r="H8" s="272">
        <v>0</v>
      </c>
      <c r="I8" s="272">
        <v>0</v>
      </c>
      <c r="J8" s="272">
        <v>0</v>
      </c>
      <c r="K8" s="272">
        <v>0</v>
      </c>
      <c r="L8" s="272">
        <v>0</v>
      </c>
      <c r="M8" s="272">
        <v>0</v>
      </c>
      <c r="N8" s="272">
        <v>0</v>
      </c>
      <c r="O8" s="272">
        <v>0</v>
      </c>
      <c r="P8" s="272">
        <v>0</v>
      </c>
      <c r="Q8" s="272">
        <v>0</v>
      </c>
      <c r="R8" s="272">
        <v>0</v>
      </c>
      <c r="S8" s="272">
        <v>0</v>
      </c>
      <c r="T8" s="272">
        <v>0</v>
      </c>
      <c r="U8" s="272">
        <v>0</v>
      </c>
      <c r="V8" s="273">
        <v>0</v>
      </c>
      <c r="W8" s="273">
        <v>0</v>
      </c>
      <c r="X8" s="273">
        <v>0</v>
      </c>
      <c r="Y8" s="274">
        <v>3</v>
      </c>
      <c r="Z8" s="274">
        <v>13.5</v>
      </c>
      <c r="AA8" s="274">
        <v>0</v>
      </c>
      <c r="AB8" s="274">
        <v>0</v>
      </c>
      <c r="AC8" s="274">
        <v>0</v>
      </c>
      <c r="AD8" s="274">
        <v>0</v>
      </c>
      <c r="AE8" s="274">
        <v>0</v>
      </c>
      <c r="AF8" s="272">
        <v>0</v>
      </c>
      <c r="AG8" s="272">
        <v>0</v>
      </c>
      <c r="AH8" s="272">
        <v>0</v>
      </c>
      <c r="AI8" s="272">
        <v>0</v>
      </c>
      <c r="AJ8" s="272">
        <v>0</v>
      </c>
      <c r="AK8" s="272">
        <v>0</v>
      </c>
      <c r="AL8" s="272">
        <v>0</v>
      </c>
      <c r="AM8" s="272">
        <v>0</v>
      </c>
      <c r="AN8" s="272">
        <v>0</v>
      </c>
      <c r="AO8" s="272">
        <v>0</v>
      </c>
      <c r="AP8" s="272">
        <v>0</v>
      </c>
      <c r="AQ8" s="272">
        <v>0</v>
      </c>
      <c r="AR8" s="272">
        <v>0</v>
      </c>
      <c r="AS8" s="272">
        <v>0</v>
      </c>
      <c r="AT8" s="272">
        <v>0</v>
      </c>
      <c r="AU8" s="272">
        <v>0</v>
      </c>
      <c r="AV8" s="272">
        <v>0</v>
      </c>
      <c r="AW8" s="272">
        <v>0</v>
      </c>
      <c r="AX8" s="273">
        <v>0</v>
      </c>
      <c r="AY8" s="273">
        <v>0</v>
      </c>
      <c r="AZ8" s="273">
        <v>0</v>
      </c>
      <c r="BA8" s="274">
        <v>3</v>
      </c>
      <c r="BB8" s="274">
        <v>13.5</v>
      </c>
      <c r="BC8" s="274">
        <v>0</v>
      </c>
      <c r="BD8" s="274">
        <v>0</v>
      </c>
      <c r="BE8" s="274">
        <v>0</v>
      </c>
      <c r="BF8" s="274">
        <v>0</v>
      </c>
      <c r="BG8" s="274">
        <v>0</v>
      </c>
      <c r="BH8" s="272">
        <v>0</v>
      </c>
      <c r="BI8" s="272">
        <v>0</v>
      </c>
      <c r="BJ8" s="272">
        <v>0</v>
      </c>
      <c r="BK8" s="272">
        <v>0</v>
      </c>
      <c r="BL8" s="272">
        <v>0</v>
      </c>
      <c r="BM8" s="272">
        <v>0</v>
      </c>
      <c r="BN8" s="272">
        <v>0</v>
      </c>
      <c r="BO8" s="272">
        <v>0</v>
      </c>
      <c r="BP8" s="272">
        <v>0</v>
      </c>
      <c r="BQ8" s="272">
        <v>0</v>
      </c>
      <c r="BR8" s="272">
        <v>0</v>
      </c>
      <c r="BS8" s="272">
        <v>0</v>
      </c>
      <c r="BT8" s="272">
        <v>0</v>
      </c>
      <c r="BU8" s="272">
        <v>0</v>
      </c>
      <c r="BV8" s="272">
        <v>0</v>
      </c>
      <c r="BW8" s="272">
        <v>0</v>
      </c>
      <c r="BX8" s="272">
        <v>0</v>
      </c>
      <c r="BY8" s="272">
        <v>0</v>
      </c>
      <c r="BZ8" s="273">
        <v>0</v>
      </c>
      <c r="CA8" s="273">
        <v>0</v>
      </c>
      <c r="CB8" s="273">
        <v>0</v>
      </c>
      <c r="CC8" s="274">
        <v>3</v>
      </c>
      <c r="CD8" s="274">
        <v>13.5</v>
      </c>
      <c r="CE8" s="274">
        <v>0</v>
      </c>
      <c r="CF8" s="274">
        <v>0</v>
      </c>
      <c r="CG8" s="274">
        <v>0</v>
      </c>
      <c r="CH8" s="274">
        <v>0</v>
      </c>
      <c r="CI8" s="274">
        <v>0</v>
      </c>
      <c r="CJ8" s="272">
        <v>0</v>
      </c>
      <c r="CK8" s="272">
        <v>0</v>
      </c>
      <c r="CL8" s="272">
        <v>0</v>
      </c>
      <c r="CM8" s="272">
        <v>0</v>
      </c>
      <c r="CN8" s="272">
        <v>0</v>
      </c>
      <c r="CO8" s="272">
        <v>0</v>
      </c>
      <c r="CP8" s="272">
        <v>0</v>
      </c>
      <c r="CQ8" s="272">
        <v>0</v>
      </c>
      <c r="CR8" s="272">
        <v>0</v>
      </c>
      <c r="CS8" s="272">
        <v>0</v>
      </c>
      <c r="CT8" s="272">
        <v>0</v>
      </c>
      <c r="CU8" s="272">
        <v>0</v>
      </c>
      <c r="CV8" s="272">
        <v>0</v>
      </c>
      <c r="CW8" s="272">
        <v>0</v>
      </c>
      <c r="CX8" s="272">
        <v>0</v>
      </c>
      <c r="CY8" s="272">
        <v>0</v>
      </c>
      <c r="CZ8" s="272">
        <v>0</v>
      </c>
      <c r="DA8" s="272">
        <v>0</v>
      </c>
      <c r="DB8" s="273">
        <v>0</v>
      </c>
      <c r="DC8" s="273">
        <v>0</v>
      </c>
      <c r="DD8" s="273">
        <v>0</v>
      </c>
      <c r="DE8" s="274">
        <v>3</v>
      </c>
      <c r="DF8" s="274">
        <v>13.5</v>
      </c>
      <c r="DG8" s="274">
        <v>0</v>
      </c>
      <c r="DH8" s="274">
        <v>0</v>
      </c>
      <c r="DI8" s="274">
        <v>0</v>
      </c>
      <c r="DJ8" s="274">
        <v>0</v>
      </c>
      <c r="DK8" s="274">
        <v>0</v>
      </c>
      <c r="DL8" s="272">
        <v>0</v>
      </c>
      <c r="DM8" s="272">
        <v>0</v>
      </c>
      <c r="DN8" s="272">
        <v>0</v>
      </c>
      <c r="DO8" s="272">
        <v>0</v>
      </c>
      <c r="DP8" s="272">
        <v>0</v>
      </c>
      <c r="DQ8" s="272">
        <v>0</v>
      </c>
      <c r="DR8" s="272">
        <v>0</v>
      </c>
      <c r="DS8" s="272">
        <v>0</v>
      </c>
      <c r="DT8" s="272">
        <v>0</v>
      </c>
      <c r="DU8" s="272">
        <v>0</v>
      </c>
      <c r="DV8" s="272">
        <v>0</v>
      </c>
      <c r="DW8" s="272">
        <v>0</v>
      </c>
      <c r="DX8" s="272">
        <v>0</v>
      </c>
      <c r="DY8" s="272">
        <v>0</v>
      </c>
      <c r="DZ8" s="272">
        <v>0</v>
      </c>
      <c r="EA8" s="272">
        <v>0</v>
      </c>
      <c r="EB8" s="272">
        <v>0</v>
      </c>
      <c r="EC8" s="272">
        <v>0</v>
      </c>
      <c r="ED8" s="273">
        <v>0</v>
      </c>
      <c r="EE8" s="273">
        <v>0</v>
      </c>
      <c r="EF8" s="273">
        <v>0</v>
      </c>
      <c r="EG8" s="274">
        <v>3</v>
      </c>
      <c r="EH8" s="274">
        <v>13.5</v>
      </c>
      <c r="EI8" s="274">
        <v>0</v>
      </c>
      <c r="EJ8" s="274">
        <v>0</v>
      </c>
      <c r="EK8" s="274">
        <v>0</v>
      </c>
      <c r="EL8" s="274">
        <v>0</v>
      </c>
      <c r="EM8" s="274">
        <v>0</v>
      </c>
      <c r="EN8" s="272">
        <v>0</v>
      </c>
      <c r="EO8" s="272">
        <v>0</v>
      </c>
      <c r="EP8" s="272">
        <v>0</v>
      </c>
      <c r="EQ8" s="272">
        <v>0</v>
      </c>
      <c r="ER8" s="272">
        <v>0</v>
      </c>
      <c r="ES8" s="272">
        <v>0</v>
      </c>
      <c r="ET8" s="272">
        <v>0</v>
      </c>
      <c r="EU8" s="272">
        <v>0</v>
      </c>
      <c r="EV8" s="272">
        <v>0</v>
      </c>
      <c r="EW8" s="272">
        <v>0</v>
      </c>
      <c r="EX8" s="272">
        <v>0</v>
      </c>
      <c r="EY8" s="272">
        <v>0</v>
      </c>
      <c r="EZ8" s="272">
        <v>0</v>
      </c>
      <c r="FA8" s="272">
        <v>0</v>
      </c>
      <c r="FB8" s="272">
        <v>0</v>
      </c>
      <c r="FC8" s="272">
        <v>0</v>
      </c>
      <c r="FD8" s="272">
        <v>0</v>
      </c>
      <c r="FE8" s="272">
        <v>0</v>
      </c>
      <c r="FF8" s="273">
        <v>0</v>
      </c>
      <c r="FG8" s="273">
        <v>0</v>
      </c>
      <c r="FH8" s="273">
        <v>0</v>
      </c>
      <c r="FI8" s="274">
        <v>3</v>
      </c>
      <c r="FJ8" s="274">
        <v>13.5</v>
      </c>
      <c r="FK8" s="274">
        <v>0</v>
      </c>
      <c r="FL8" s="274">
        <v>0</v>
      </c>
      <c r="FM8" s="274">
        <v>0</v>
      </c>
      <c r="FN8" s="274">
        <v>0</v>
      </c>
      <c r="FO8" s="274">
        <v>0</v>
      </c>
      <c r="FP8" s="272">
        <v>0</v>
      </c>
      <c r="FQ8" s="272">
        <v>0</v>
      </c>
      <c r="FR8" s="272">
        <v>0</v>
      </c>
      <c r="FS8" s="272">
        <v>0</v>
      </c>
      <c r="FT8" s="272">
        <v>0</v>
      </c>
      <c r="FU8" s="272">
        <v>0</v>
      </c>
      <c r="FV8" s="272">
        <v>0</v>
      </c>
      <c r="FW8" s="272">
        <v>0</v>
      </c>
      <c r="FX8" s="272">
        <v>0</v>
      </c>
      <c r="FY8" s="272">
        <v>0</v>
      </c>
      <c r="FZ8" s="272">
        <v>0</v>
      </c>
      <c r="GA8" s="272">
        <v>0</v>
      </c>
      <c r="GB8" s="272">
        <v>0</v>
      </c>
      <c r="GC8" s="272">
        <v>0</v>
      </c>
      <c r="GD8" s="272">
        <v>0</v>
      </c>
      <c r="GE8" s="272">
        <v>0</v>
      </c>
      <c r="GF8" s="272">
        <v>0</v>
      </c>
      <c r="GG8" s="272">
        <v>0</v>
      </c>
      <c r="GH8" s="273">
        <v>0</v>
      </c>
      <c r="GI8" s="273">
        <v>0</v>
      </c>
      <c r="GJ8" s="273">
        <v>0</v>
      </c>
      <c r="GK8" s="274">
        <v>5</v>
      </c>
      <c r="GL8" s="274">
        <v>22.5</v>
      </c>
      <c r="GM8" s="274">
        <v>0</v>
      </c>
      <c r="GN8" s="274">
        <v>0</v>
      </c>
      <c r="GO8" s="274">
        <v>0</v>
      </c>
      <c r="GP8" s="274">
        <v>0</v>
      </c>
      <c r="GQ8" s="274">
        <v>0</v>
      </c>
    </row>
    <row r="9" spans="1:199" ht="14.5">
      <c r="A9" s="269">
        <v>2</v>
      </c>
      <c r="B9" s="270" t="s">
        <v>410</v>
      </c>
      <c r="C9" s="271">
        <v>2</v>
      </c>
      <c r="D9" s="272">
        <v>0</v>
      </c>
      <c r="E9" s="272">
        <v>0</v>
      </c>
      <c r="F9" s="272">
        <v>0</v>
      </c>
      <c r="G9" s="272">
        <v>0</v>
      </c>
      <c r="H9" s="272">
        <v>0</v>
      </c>
      <c r="I9" s="272">
        <v>0</v>
      </c>
      <c r="J9" s="272">
        <v>0</v>
      </c>
      <c r="K9" s="272">
        <v>0</v>
      </c>
      <c r="L9" s="272">
        <v>0</v>
      </c>
      <c r="M9" s="272">
        <v>0</v>
      </c>
      <c r="N9" s="272">
        <v>0</v>
      </c>
      <c r="O9" s="272">
        <v>0</v>
      </c>
      <c r="P9" s="272">
        <v>0</v>
      </c>
      <c r="Q9" s="272">
        <v>0</v>
      </c>
      <c r="R9" s="272">
        <v>0</v>
      </c>
      <c r="S9" s="272">
        <v>0</v>
      </c>
      <c r="T9" s="272">
        <v>0</v>
      </c>
      <c r="U9" s="272">
        <v>0</v>
      </c>
      <c r="V9" s="273">
        <v>0</v>
      </c>
      <c r="W9" s="273">
        <v>0</v>
      </c>
      <c r="X9" s="273">
        <v>0</v>
      </c>
      <c r="Y9" s="274">
        <v>5</v>
      </c>
      <c r="Z9" s="274">
        <v>22.5</v>
      </c>
      <c r="AA9" s="274">
        <v>1</v>
      </c>
      <c r="AB9" s="274">
        <v>3</v>
      </c>
      <c r="AC9" s="274">
        <v>0</v>
      </c>
      <c r="AD9" s="274">
        <v>0</v>
      </c>
      <c r="AE9" s="274">
        <v>0</v>
      </c>
      <c r="AF9" s="272">
        <v>0</v>
      </c>
      <c r="AG9" s="272">
        <v>0</v>
      </c>
      <c r="AH9" s="272">
        <v>0</v>
      </c>
      <c r="AI9" s="272">
        <v>0</v>
      </c>
      <c r="AJ9" s="272">
        <v>0</v>
      </c>
      <c r="AK9" s="272">
        <v>0</v>
      </c>
      <c r="AL9" s="272">
        <v>0</v>
      </c>
      <c r="AM9" s="272">
        <v>0</v>
      </c>
      <c r="AN9" s="272">
        <v>0</v>
      </c>
      <c r="AO9" s="272">
        <v>0</v>
      </c>
      <c r="AP9" s="272">
        <v>0</v>
      </c>
      <c r="AQ9" s="272">
        <v>0</v>
      </c>
      <c r="AR9" s="272">
        <v>0</v>
      </c>
      <c r="AS9" s="272">
        <v>0</v>
      </c>
      <c r="AT9" s="272">
        <v>0</v>
      </c>
      <c r="AU9" s="272">
        <v>0</v>
      </c>
      <c r="AV9" s="272">
        <v>0</v>
      </c>
      <c r="AW9" s="272">
        <v>0</v>
      </c>
      <c r="AX9" s="273">
        <v>0</v>
      </c>
      <c r="AY9" s="273">
        <v>0</v>
      </c>
      <c r="AZ9" s="273">
        <v>0</v>
      </c>
      <c r="BA9" s="274">
        <v>5</v>
      </c>
      <c r="BB9" s="274">
        <v>22.5</v>
      </c>
      <c r="BC9" s="274">
        <v>1</v>
      </c>
      <c r="BD9" s="274">
        <v>3</v>
      </c>
      <c r="BE9" s="274">
        <v>0</v>
      </c>
      <c r="BF9" s="274">
        <v>0</v>
      </c>
      <c r="BG9" s="274">
        <v>0</v>
      </c>
      <c r="BH9" s="272">
        <v>0</v>
      </c>
      <c r="BI9" s="272">
        <v>0</v>
      </c>
      <c r="BJ9" s="272">
        <v>0</v>
      </c>
      <c r="BK9" s="272">
        <v>0</v>
      </c>
      <c r="BL9" s="272">
        <v>0</v>
      </c>
      <c r="BM9" s="272">
        <v>0</v>
      </c>
      <c r="BN9" s="272">
        <v>0</v>
      </c>
      <c r="BO9" s="272">
        <v>0</v>
      </c>
      <c r="BP9" s="272">
        <v>0</v>
      </c>
      <c r="BQ9" s="272">
        <v>0</v>
      </c>
      <c r="BR9" s="272">
        <v>0</v>
      </c>
      <c r="BS9" s="272">
        <v>0</v>
      </c>
      <c r="BT9" s="272">
        <v>0</v>
      </c>
      <c r="BU9" s="272">
        <v>0</v>
      </c>
      <c r="BV9" s="272">
        <v>0</v>
      </c>
      <c r="BW9" s="272">
        <v>0</v>
      </c>
      <c r="BX9" s="272">
        <v>0</v>
      </c>
      <c r="BY9" s="272">
        <v>0</v>
      </c>
      <c r="BZ9" s="273">
        <v>0</v>
      </c>
      <c r="CA9" s="273">
        <v>0</v>
      </c>
      <c r="CB9" s="273">
        <v>0</v>
      </c>
      <c r="CC9" s="274">
        <v>5</v>
      </c>
      <c r="CD9" s="274">
        <v>22.5</v>
      </c>
      <c r="CE9" s="274">
        <v>1</v>
      </c>
      <c r="CF9" s="274">
        <v>3</v>
      </c>
      <c r="CG9" s="274">
        <v>0</v>
      </c>
      <c r="CH9" s="274">
        <v>0</v>
      </c>
      <c r="CI9" s="274">
        <v>0</v>
      </c>
      <c r="CJ9" s="272">
        <v>0</v>
      </c>
      <c r="CK9" s="272">
        <v>0</v>
      </c>
      <c r="CL9" s="272">
        <v>0</v>
      </c>
      <c r="CM9" s="272">
        <v>0</v>
      </c>
      <c r="CN9" s="272">
        <v>0</v>
      </c>
      <c r="CO9" s="272">
        <v>0</v>
      </c>
      <c r="CP9" s="272">
        <v>0</v>
      </c>
      <c r="CQ9" s="272">
        <v>0</v>
      </c>
      <c r="CR9" s="272">
        <v>0</v>
      </c>
      <c r="CS9" s="272">
        <v>0</v>
      </c>
      <c r="CT9" s="272">
        <v>0</v>
      </c>
      <c r="CU9" s="272">
        <v>0</v>
      </c>
      <c r="CV9" s="272">
        <v>0</v>
      </c>
      <c r="CW9" s="272">
        <v>0</v>
      </c>
      <c r="CX9" s="272">
        <v>0</v>
      </c>
      <c r="CY9" s="272">
        <v>0</v>
      </c>
      <c r="CZ9" s="272">
        <v>0</v>
      </c>
      <c r="DA9" s="272">
        <v>0</v>
      </c>
      <c r="DB9" s="273">
        <v>0</v>
      </c>
      <c r="DC9" s="273">
        <v>0</v>
      </c>
      <c r="DD9" s="273">
        <v>0</v>
      </c>
      <c r="DE9" s="274">
        <v>5</v>
      </c>
      <c r="DF9" s="274">
        <v>22.5</v>
      </c>
      <c r="DG9" s="274">
        <v>1</v>
      </c>
      <c r="DH9" s="274">
        <v>3</v>
      </c>
      <c r="DI9" s="274">
        <v>0</v>
      </c>
      <c r="DJ9" s="274">
        <v>0</v>
      </c>
      <c r="DK9" s="274">
        <v>0</v>
      </c>
      <c r="DL9" s="272">
        <v>0</v>
      </c>
      <c r="DM9" s="272">
        <v>0</v>
      </c>
      <c r="DN9" s="272">
        <v>0</v>
      </c>
      <c r="DO9" s="272">
        <v>0</v>
      </c>
      <c r="DP9" s="272">
        <v>0</v>
      </c>
      <c r="DQ9" s="272">
        <v>0</v>
      </c>
      <c r="DR9" s="272">
        <v>0</v>
      </c>
      <c r="DS9" s="272">
        <v>0</v>
      </c>
      <c r="DT9" s="272">
        <v>0</v>
      </c>
      <c r="DU9" s="272">
        <v>0</v>
      </c>
      <c r="DV9" s="272">
        <v>0</v>
      </c>
      <c r="DW9" s="272">
        <v>0</v>
      </c>
      <c r="DX9" s="272">
        <v>0</v>
      </c>
      <c r="DY9" s="272">
        <v>0</v>
      </c>
      <c r="DZ9" s="272">
        <v>0</v>
      </c>
      <c r="EA9" s="272">
        <v>0</v>
      </c>
      <c r="EB9" s="272">
        <v>0</v>
      </c>
      <c r="EC9" s="272">
        <v>0</v>
      </c>
      <c r="ED9" s="273">
        <v>0</v>
      </c>
      <c r="EE9" s="273">
        <v>0</v>
      </c>
      <c r="EF9" s="273">
        <v>0</v>
      </c>
      <c r="EG9" s="274">
        <v>5</v>
      </c>
      <c r="EH9" s="274">
        <v>22.5</v>
      </c>
      <c r="EI9" s="274">
        <v>1</v>
      </c>
      <c r="EJ9" s="274">
        <v>3</v>
      </c>
      <c r="EK9" s="274">
        <v>0</v>
      </c>
      <c r="EL9" s="274">
        <v>0</v>
      </c>
      <c r="EM9" s="274">
        <v>0</v>
      </c>
      <c r="EN9" s="272">
        <v>0</v>
      </c>
      <c r="EO9" s="272">
        <v>0</v>
      </c>
      <c r="EP9" s="272">
        <v>0</v>
      </c>
      <c r="EQ9" s="272">
        <v>0</v>
      </c>
      <c r="ER9" s="272">
        <v>0</v>
      </c>
      <c r="ES9" s="272">
        <v>0</v>
      </c>
      <c r="ET9" s="272">
        <v>0</v>
      </c>
      <c r="EU9" s="272">
        <v>0</v>
      </c>
      <c r="EV9" s="272">
        <v>0</v>
      </c>
      <c r="EW9" s="272">
        <v>0</v>
      </c>
      <c r="EX9" s="272">
        <v>0</v>
      </c>
      <c r="EY9" s="272">
        <v>0</v>
      </c>
      <c r="EZ9" s="272">
        <v>0</v>
      </c>
      <c r="FA9" s="272">
        <v>0</v>
      </c>
      <c r="FB9" s="272">
        <v>0</v>
      </c>
      <c r="FC9" s="272">
        <v>0</v>
      </c>
      <c r="FD9" s="272">
        <v>0</v>
      </c>
      <c r="FE9" s="272">
        <v>0</v>
      </c>
      <c r="FF9" s="273">
        <v>0</v>
      </c>
      <c r="FG9" s="273">
        <v>0</v>
      </c>
      <c r="FH9" s="273">
        <v>0</v>
      </c>
      <c r="FI9" s="274">
        <v>5</v>
      </c>
      <c r="FJ9" s="274">
        <v>22.5</v>
      </c>
      <c r="FK9" s="274">
        <v>1</v>
      </c>
      <c r="FL9" s="274">
        <v>3</v>
      </c>
      <c r="FM9" s="274">
        <v>0</v>
      </c>
      <c r="FN9" s="274">
        <v>0</v>
      </c>
      <c r="FO9" s="274">
        <v>0</v>
      </c>
      <c r="FP9" s="272">
        <v>0</v>
      </c>
      <c r="FQ9" s="272">
        <v>0</v>
      </c>
      <c r="FR9" s="272">
        <v>0</v>
      </c>
      <c r="FS9" s="272">
        <v>0</v>
      </c>
      <c r="FT9" s="272">
        <v>0</v>
      </c>
      <c r="FU9" s="272">
        <v>0</v>
      </c>
      <c r="FV9" s="272">
        <v>0</v>
      </c>
      <c r="FW9" s="272">
        <v>0</v>
      </c>
      <c r="FX9" s="272">
        <v>0</v>
      </c>
      <c r="FY9" s="272">
        <v>0</v>
      </c>
      <c r="FZ9" s="272">
        <v>0</v>
      </c>
      <c r="GA9" s="272">
        <v>0</v>
      </c>
      <c r="GB9" s="272">
        <v>0</v>
      </c>
      <c r="GC9" s="272">
        <v>0</v>
      </c>
      <c r="GD9" s="272">
        <v>0</v>
      </c>
      <c r="GE9" s="272">
        <v>0</v>
      </c>
      <c r="GF9" s="272">
        <v>0</v>
      </c>
      <c r="GG9" s="272">
        <v>0</v>
      </c>
      <c r="GH9" s="273">
        <v>0</v>
      </c>
      <c r="GI9" s="273">
        <v>0</v>
      </c>
      <c r="GJ9" s="273">
        <v>0</v>
      </c>
      <c r="GK9" s="274">
        <v>5</v>
      </c>
      <c r="GL9" s="274">
        <v>22.5</v>
      </c>
      <c r="GM9" s="274">
        <v>1</v>
      </c>
      <c r="GN9" s="274">
        <v>3</v>
      </c>
      <c r="GO9" s="274">
        <v>0</v>
      </c>
      <c r="GP9" s="274">
        <v>0</v>
      </c>
      <c r="GQ9" s="274">
        <v>0</v>
      </c>
    </row>
    <row r="10" spans="1:199" ht="14.5">
      <c r="A10" s="269">
        <v>3</v>
      </c>
      <c r="B10" s="270" t="s">
        <v>411</v>
      </c>
      <c r="C10" s="271">
        <v>3</v>
      </c>
      <c r="D10" s="272">
        <v>0</v>
      </c>
      <c r="E10" s="272">
        <v>0</v>
      </c>
      <c r="F10" s="272">
        <v>0</v>
      </c>
      <c r="G10" s="272">
        <v>0</v>
      </c>
      <c r="H10" s="272">
        <v>0</v>
      </c>
      <c r="I10" s="272">
        <v>0</v>
      </c>
      <c r="J10" s="272">
        <v>0</v>
      </c>
      <c r="K10" s="272">
        <v>0</v>
      </c>
      <c r="L10" s="272">
        <v>0</v>
      </c>
      <c r="M10" s="272">
        <v>0</v>
      </c>
      <c r="N10" s="272">
        <v>0</v>
      </c>
      <c r="O10" s="272">
        <v>0</v>
      </c>
      <c r="P10" s="272">
        <v>0</v>
      </c>
      <c r="Q10" s="272">
        <v>0</v>
      </c>
      <c r="R10" s="272">
        <v>0</v>
      </c>
      <c r="S10" s="272">
        <v>0</v>
      </c>
      <c r="T10" s="272">
        <v>0</v>
      </c>
      <c r="U10" s="272">
        <v>0</v>
      </c>
      <c r="V10" s="273">
        <v>0</v>
      </c>
      <c r="W10" s="273">
        <v>0</v>
      </c>
      <c r="X10" s="273">
        <v>0</v>
      </c>
      <c r="Y10" s="274">
        <v>0</v>
      </c>
      <c r="Z10" s="274">
        <v>0</v>
      </c>
      <c r="AA10" s="274">
        <v>0</v>
      </c>
      <c r="AB10" s="274">
        <v>0</v>
      </c>
      <c r="AC10" s="274">
        <v>0</v>
      </c>
      <c r="AD10" s="274">
        <v>0</v>
      </c>
      <c r="AE10" s="274">
        <v>0</v>
      </c>
      <c r="AF10" s="272">
        <v>0</v>
      </c>
      <c r="AG10" s="272">
        <v>0</v>
      </c>
      <c r="AH10" s="272">
        <v>0</v>
      </c>
      <c r="AI10" s="272">
        <v>0</v>
      </c>
      <c r="AJ10" s="272">
        <v>0</v>
      </c>
      <c r="AK10" s="272">
        <v>0</v>
      </c>
      <c r="AL10" s="272">
        <v>0</v>
      </c>
      <c r="AM10" s="272">
        <v>0</v>
      </c>
      <c r="AN10" s="272">
        <v>0</v>
      </c>
      <c r="AO10" s="272">
        <v>0</v>
      </c>
      <c r="AP10" s="272">
        <v>0</v>
      </c>
      <c r="AQ10" s="272">
        <v>0</v>
      </c>
      <c r="AR10" s="272">
        <v>0</v>
      </c>
      <c r="AS10" s="272">
        <v>0</v>
      </c>
      <c r="AT10" s="272">
        <v>0</v>
      </c>
      <c r="AU10" s="272">
        <v>0</v>
      </c>
      <c r="AV10" s="272">
        <v>0</v>
      </c>
      <c r="AW10" s="272">
        <v>0</v>
      </c>
      <c r="AX10" s="273">
        <v>0</v>
      </c>
      <c r="AY10" s="273">
        <v>0</v>
      </c>
      <c r="AZ10" s="273">
        <v>0</v>
      </c>
      <c r="BA10" s="274">
        <v>0</v>
      </c>
      <c r="BB10" s="274">
        <v>0</v>
      </c>
      <c r="BC10" s="274">
        <v>0</v>
      </c>
      <c r="BD10" s="274">
        <v>0</v>
      </c>
      <c r="BE10" s="274">
        <v>0</v>
      </c>
      <c r="BF10" s="274">
        <v>0</v>
      </c>
      <c r="BG10" s="274">
        <v>0</v>
      </c>
      <c r="BH10" s="272">
        <v>0</v>
      </c>
      <c r="BI10" s="272">
        <v>0</v>
      </c>
      <c r="BJ10" s="272">
        <v>0</v>
      </c>
      <c r="BK10" s="272">
        <v>0</v>
      </c>
      <c r="BL10" s="272">
        <v>0</v>
      </c>
      <c r="BM10" s="272">
        <v>0</v>
      </c>
      <c r="BN10" s="272">
        <v>0</v>
      </c>
      <c r="BO10" s="272">
        <v>0</v>
      </c>
      <c r="BP10" s="272">
        <v>0</v>
      </c>
      <c r="BQ10" s="272">
        <v>0</v>
      </c>
      <c r="BR10" s="272">
        <v>0</v>
      </c>
      <c r="BS10" s="272">
        <v>0</v>
      </c>
      <c r="BT10" s="272">
        <v>0</v>
      </c>
      <c r="BU10" s="272">
        <v>0</v>
      </c>
      <c r="BV10" s="272">
        <v>0</v>
      </c>
      <c r="BW10" s="272">
        <v>0</v>
      </c>
      <c r="BX10" s="272">
        <v>0</v>
      </c>
      <c r="BY10" s="272">
        <v>0</v>
      </c>
      <c r="BZ10" s="273">
        <v>0</v>
      </c>
      <c r="CA10" s="273">
        <v>0</v>
      </c>
      <c r="CB10" s="273">
        <v>0</v>
      </c>
      <c r="CC10" s="274">
        <v>0</v>
      </c>
      <c r="CD10" s="274">
        <v>0</v>
      </c>
      <c r="CE10" s="274">
        <v>0</v>
      </c>
      <c r="CF10" s="274">
        <v>0</v>
      </c>
      <c r="CG10" s="274">
        <v>0</v>
      </c>
      <c r="CH10" s="274">
        <v>0</v>
      </c>
      <c r="CI10" s="274">
        <v>0</v>
      </c>
      <c r="CJ10" s="272">
        <v>0</v>
      </c>
      <c r="CK10" s="272">
        <v>0</v>
      </c>
      <c r="CL10" s="272">
        <v>0</v>
      </c>
      <c r="CM10" s="272">
        <v>0</v>
      </c>
      <c r="CN10" s="272">
        <v>0</v>
      </c>
      <c r="CO10" s="272">
        <v>0</v>
      </c>
      <c r="CP10" s="272">
        <v>0</v>
      </c>
      <c r="CQ10" s="272">
        <v>0</v>
      </c>
      <c r="CR10" s="272">
        <v>0</v>
      </c>
      <c r="CS10" s="272">
        <v>0</v>
      </c>
      <c r="CT10" s="272">
        <v>0</v>
      </c>
      <c r="CU10" s="272">
        <v>0</v>
      </c>
      <c r="CV10" s="272">
        <v>0</v>
      </c>
      <c r="CW10" s="272">
        <v>0</v>
      </c>
      <c r="CX10" s="272">
        <v>0</v>
      </c>
      <c r="CY10" s="272">
        <v>0</v>
      </c>
      <c r="CZ10" s="272">
        <v>0</v>
      </c>
      <c r="DA10" s="272">
        <v>0</v>
      </c>
      <c r="DB10" s="273">
        <v>0</v>
      </c>
      <c r="DC10" s="273">
        <v>0</v>
      </c>
      <c r="DD10" s="273">
        <v>0</v>
      </c>
      <c r="DE10" s="274">
        <v>0</v>
      </c>
      <c r="DF10" s="274">
        <v>0</v>
      </c>
      <c r="DG10" s="274">
        <v>0</v>
      </c>
      <c r="DH10" s="274">
        <v>0</v>
      </c>
      <c r="DI10" s="274">
        <v>0</v>
      </c>
      <c r="DJ10" s="274">
        <v>0</v>
      </c>
      <c r="DK10" s="274">
        <v>0</v>
      </c>
      <c r="DL10" s="272">
        <v>0</v>
      </c>
      <c r="DM10" s="272">
        <v>0</v>
      </c>
      <c r="DN10" s="272">
        <v>0</v>
      </c>
      <c r="DO10" s="272">
        <v>0</v>
      </c>
      <c r="DP10" s="272">
        <v>0</v>
      </c>
      <c r="DQ10" s="272">
        <v>0</v>
      </c>
      <c r="DR10" s="272">
        <v>0</v>
      </c>
      <c r="DS10" s="272">
        <v>0</v>
      </c>
      <c r="DT10" s="272">
        <v>0</v>
      </c>
      <c r="DU10" s="272">
        <v>0</v>
      </c>
      <c r="DV10" s="272">
        <v>0</v>
      </c>
      <c r="DW10" s="272">
        <v>0</v>
      </c>
      <c r="DX10" s="272">
        <v>0</v>
      </c>
      <c r="DY10" s="272">
        <v>0</v>
      </c>
      <c r="DZ10" s="272">
        <v>0</v>
      </c>
      <c r="EA10" s="272">
        <v>0</v>
      </c>
      <c r="EB10" s="272">
        <v>0</v>
      </c>
      <c r="EC10" s="272">
        <v>0</v>
      </c>
      <c r="ED10" s="273">
        <v>0</v>
      </c>
      <c r="EE10" s="273">
        <v>0</v>
      </c>
      <c r="EF10" s="273">
        <v>0</v>
      </c>
      <c r="EG10" s="274">
        <v>0</v>
      </c>
      <c r="EH10" s="274">
        <v>0</v>
      </c>
      <c r="EI10" s="274">
        <v>0</v>
      </c>
      <c r="EJ10" s="274">
        <v>0</v>
      </c>
      <c r="EK10" s="274">
        <v>0</v>
      </c>
      <c r="EL10" s="274">
        <v>0</v>
      </c>
      <c r="EM10" s="274">
        <v>0</v>
      </c>
      <c r="EN10" s="272">
        <v>0</v>
      </c>
      <c r="EO10" s="272">
        <v>0</v>
      </c>
      <c r="EP10" s="272">
        <v>0</v>
      </c>
      <c r="EQ10" s="272">
        <v>0</v>
      </c>
      <c r="ER10" s="272">
        <v>0</v>
      </c>
      <c r="ES10" s="272">
        <v>0</v>
      </c>
      <c r="ET10" s="272">
        <v>0</v>
      </c>
      <c r="EU10" s="272">
        <v>0</v>
      </c>
      <c r="EV10" s="272">
        <v>0</v>
      </c>
      <c r="EW10" s="272">
        <v>0</v>
      </c>
      <c r="EX10" s="272">
        <v>0</v>
      </c>
      <c r="EY10" s="272">
        <v>0</v>
      </c>
      <c r="EZ10" s="272">
        <v>0</v>
      </c>
      <c r="FA10" s="272">
        <v>0</v>
      </c>
      <c r="FB10" s="272">
        <v>0</v>
      </c>
      <c r="FC10" s="272">
        <v>0</v>
      </c>
      <c r="FD10" s="272">
        <v>0</v>
      </c>
      <c r="FE10" s="272">
        <v>0</v>
      </c>
      <c r="FF10" s="273">
        <v>0</v>
      </c>
      <c r="FG10" s="273">
        <v>0</v>
      </c>
      <c r="FH10" s="273">
        <v>0</v>
      </c>
      <c r="FI10" s="274">
        <v>0</v>
      </c>
      <c r="FJ10" s="274">
        <v>0</v>
      </c>
      <c r="FK10" s="274">
        <v>0</v>
      </c>
      <c r="FL10" s="274">
        <v>0</v>
      </c>
      <c r="FM10" s="274">
        <v>0</v>
      </c>
      <c r="FN10" s="274">
        <v>0</v>
      </c>
      <c r="FO10" s="274">
        <v>0</v>
      </c>
      <c r="FP10" s="272">
        <v>0</v>
      </c>
      <c r="FQ10" s="272">
        <v>0</v>
      </c>
      <c r="FR10" s="272">
        <v>0</v>
      </c>
      <c r="FS10" s="272">
        <v>0</v>
      </c>
      <c r="FT10" s="272">
        <v>0</v>
      </c>
      <c r="FU10" s="272">
        <v>0</v>
      </c>
      <c r="FV10" s="272">
        <v>0</v>
      </c>
      <c r="FW10" s="272">
        <v>0</v>
      </c>
      <c r="FX10" s="272">
        <v>0</v>
      </c>
      <c r="FY10" s="272">
        <v>0</v>
      </c>
      <c r="FZ10" s="272">
        <v>0</v>
      </c>
      <c r="GA10" s="272">
        <v>0</v>
      </c>
      <c r="GB10" s="272">
        <v>0</v>
      </c>
      <c r="GC10" s="272">
        <v>0</v>
      </c>
      <c r="GD10" s="272">
        <v>0</v>
      </c>
      <c r="GE10" s="272">
        <v>0</v>
      </c>
      <c r="GF10" s="272">
        <v>0</v>
      </c>
      <c r="GG10" s="272">
        <v>0</v>
      </c>
      <c r="GH10" s="273">
        <v>0</v>
      </c>
      <c r="GI10" s="273">
        <v>0</v>
      </c>
      <c r="GJ10" s="273">
        <v>0</v>
      </c>
      <c r="GK10" s="274">
        <v>0</v>
      </c>
      <c r="GL10" s="274">
        <v>0</v>
      </c>
      <c r="GM10" s="274">
        <v>0</v>
      </c>
      <c r="GN10" s="274">
        <v>0</v>
      </c>
      <c r="GO10" s="274">
        <v>0</v>
      </c>
      <c r="GP10" s="274">
        <v>0</v>
      </c>
      <c r="GQ10" s="274">
        <v>0</v>
      </c>
    </row>
    <row r="11" spans="1:199" ht="14.5">
      <c r="A11" s="269">
        <v>4</v>
      </c>
      <c r="B11" s="270" t="s">
        <v>412</v>
      </c>
      <c r="C11" s="271">
        <v>4</v>
      </c>
      <c r="D11" s="272">
        <v>0</v>
      </c>
      <c r="E11" s="272">
        <v>0</v>
      </c>
      <c r="F11" s="272">
        <v>0</v>
      </c>
      <c r="G11" s="272">
        <v>0</v>
      </c>
      <c r="H11" s="272">
        <v>0</v>
      </c>
      <c r="I11" s="272">
        <v>0</v>
      </c>
      <c r="J11" s="272">
        <v>0</v>
      </c>
      <c r="K11" s="272">
        <v>0</v>
      </c>
      <c r="L11" s="272">
        <v>0</v>
      </c>
      <c r="M11" s="272">
        <v>0</v>
      </c>
      <c r="N11" s="272">
        <v>0</v>
      </c>
      <c r="O11" s="272">
        <v>0</v>
      </c>
      <c r="P11" s="272">
        <v>0</v>
      </c>
      <c r="Q11" s="272">
        <v>0</v>
      </c>
      <c r="R11" s="272">
        <v>0</v>
      </c>
      <c r="S11" s="272">
        <v>0</v>
      </c>
      <c r="T11" s="272">
        <v>0</v>
      </c>
      <c r="U11" s="272">
        <v>0</v>
      </c>
      <c r="V11" s="273">
        <v>0</v>
      </c>
      <c r="W11" s="273">
        <v>0</v>
      </c>
      <c r="X11" s="273">
        <v>0</v>
      </c>
      <c r="Y11" s="274">
        <v>7</v>
      </c>
      <c r="Z11" s="274">
        <v>31.5</v>
      </c>
      <c r="AA11" s="274">
        <v>2</v>
      </c>
      <c r="AB11" s="274">
        <v>6</v>
      </c>
      <c r="AC11" s="274">
        <v>0</v>
      </c>
      <c r="AD11" s="274">
        <v>0</v>
      </c>
      <c r="AE11" s="274">
        <v>0</v>
      </c>
      <c r="AF11" s="272">
        <v>0</v>
      </c>
      <c r="AG11" s="272">
        <v>0</v>
      </c>
      <c r="AH11" s="272">
        <v>0</v>
      </c>
      <c r="AI11" s="272">
        <v>0</v>
      </c>
      <c r="AJ11" s="272">
        <v>0</v>
      </c>
      <c r="AK11" s="272">
        <v>0</v>
      </c>
      <c r="AL11" s="272">
        <v>0</v>
      </c>
      <c r="AM11" s="272">
        <v>0</v>
      </c>
      <c r="AN11" s="272">
        <v>0</v>
      </c>
      <c r="AO11" s="272">
        <v>0</v>
      </c>
      <c r="AP11" s="272">
        <v>0</v>
      </c>
      <c r="AQ11" s="272">
        <v>0</v>
      </c>
      <c r="AR11" s="272">
        <v>0</v>
      </c>
      <c r="AS11" s="272">
        <v>0</v>
      </c>
      <c r="AT11" s="272">
        <v>0</v>
      </c>
      <c r="AU11" s="272">
        <v>0</v>
      </c>
      <c r="AV11" s="272">
        <v>0</v>
      </c>
      <c r="AW11" s="272">
        <v>0</v>
      </c>
      <c r="AX11" s="273">
        <v>0</v>
      </c>
      <c r="AY11" s="273">
        <v>0</v>
      </c>
      <c r="AZ11" s="273">
        <v>0</v>
      </c>
      <c r="BA11" s="274">
        <v>7</v>
      </c>
      <c r="BB11" s="274">
        <v>31.5</v>
      </c>
      <c r="BC11" s="274">
        <v>2</v>
      </c>
      <c r="BD11" s="274">
        <v>6</v>
      </c>
      <c r="BE11" s="274">
        <v>0</v>
      </c>
      <c r="BF11" s="274">
        <v>0</v>
      </c>
      <c r="BG11" s="274">
        <v>0</v>
      </c>
      <c r="BH11" s="272">
        <v>0</v>
      </c>
      <c r="BI11" s="272">
        <v>0</v>
      </c>
      <c r="BJ11" s="272">
        <v>0</v>
      </c>
      <c r="BK11" s="272">
        <v>0</v>
      </c>
      <c r="BL11" s="272">
        <v>0</v>
      </c>
      <c r="BM11" s="272">
        <v>0</v>
      </c>
      <c r="BN11" s="272">
        <v>0</v>
      </c>
      <c r="BO11" s="272">
        <v>0</v>
      </c>
      <c r="BP11" s="272">
        <v>0</v>
      </c>
      <c r="BQ11" s="272">
        <v>0</v>
      </c>
      <c r="BR11" s="272">
        <v>0</v>
      </c>
      <c r="BS11" s="272">
        <v>0</v>
      </c>
      <c r="BT11" s="272">
        <v>0</v>
      </c>
      <c r="BU11" s="272">
        <v>0</v>
      </c>
      <c r="BV11" s="272">
        <v>0</v>
      </c>
      <c r="BW11" s="272">
        <v>0</v>
      </c>
      <c r="BX11" s="272">
        <v>0</v>
      </c>
      <c r="BY11" s="272">
        <v>0</v>
      </c>
      <c r="BZ11" s="273">
        <v>0</v>
      </c>
      <c r="CA11" s="273">
        <v>0</v>
      </c>
      <c r="CB11" s="273">
        <v>0</v>
      </c>
      <c r="CC11" s="274">
        <v>7</v>
      </c>
      <c r="CD11" s="274">
        <v>31.5</v>
      </c>
      <c r="CE11" s="274">
        <v>2</v>
      </c>
      <c r="CF11" s="274">
        <v>6</v>
      </c>
      <c r="CG11" s="274">
        <v>0</v>
      </c>
      <c r="CH11" s="274">
        <v>0</v>
      </c>
      <c r="CI11" s="274">
        <v>0</v>
      </c>
      <c r="CJ11" s="272">
        <v>0</v>
      </c>
      <c r="CK11" s="272">
        <v>0</v>
      </c>
      <c r="CL11" s="272">
        <v>0</v>
      </c>
      <c r="CM11" s="272">
        <v>0</v>
      </c>
      <c r="CN11" s="272">
        <v>0</v>
      </c>
      <c r="CO11" s="272">
        <v>0</v>
      </c>
      <c r="CP11" s="272">
        <v>0</v>
      </c>
      <c r="CQ11" s="272">
        <v>0</v>
      </c>
      <c r="CR11" s="272">
        <v>0</v>
      </c>
      <c r="CS11" s="272">
        <v>0</v>
      </c>
      <c r="CT11" s="272">
        <v>0</v>
      </c>
      <c r="CU11" s="272">
        <v>0</v>
      </c>
      <c r="CV11" s="272">
        <v>0</v>
      </c>
      <c r="CW11" s="272">
        <v>0</v>
      </c>
      <c r="CX11" s="272">
        <v>0</v>
      </c>
      <c r="CY11" s="272">
        <v>0</v>
      </c>
      <c r="CZ11" s="272">
        <v>0</v>
      </c>
      <c r="DA11" s="272">
        <v>0</v>
      </c>
      <c r="DB11" s="273">
        <v>0</v>
      </c>
      <c r="DC11" s="273">
        <v>0</v>
      </c>
      <c r="DD11" s="273">
        <v>0</v>
      </c>
      <c r="DE11" s="274">
        <v>7</v>
      </c>
      <c r="DF11" s="274">
        <v>31.5</v>
      </c>
      <c r="DG11" s="274">
        <v>2</v>
      </c>
      <c r="DH11" s="274">
        <v>6</v>
      </c>
      <c r="DI11" s="274">
        <v>0</v>
      </c>
      <c r="DJ11" s="274">
        <v>0</v>
      </c>
      <c r="DK11" s="274">
        <v>0</v>
      </c>
      <c r="DL11" s="272">
        <v>0</v>
      </c>
      <c r="DM11" s="272">
        <v>0</v>
      </c>
      <c r="DN11" s="272">
        <v>0</v>
      </c>
      <c r="DO11" s="272">
        <v>0</v>
      </c>
      <c r="DP11" s="272">
        <v>0</v>
      </c>
      <c r="DQ11" s="272">
        <v>0</v>
      </c>
      <c r="DR11" s="272">
        <v>0</v>
      </c>
      <c r="DS11" s="272">
        <v>0</v>
      </c>
      <c r="DT11" s="272">
        <v>0</v>
      </c>
      <c r="DU11" s="272">
        <v>0</v>
      </c>
      <c r="DV11" s="272">
        <v>0</v>
      </c>
      <c r="DW11" s="272">
        <v>0</v>
      </c>
      <c r="DX11" s="272">
        <v>0</v>
      </c>
      <c r="DY11" s="272">
        <v>0</v>
      </c>
      <c r="DZ11" s="272">
        <v>0</v>
      </c>
      <c r="EA11" s="272">
        <v>0</v>
      </c>
      <c r="EB11" s="272">
        <v>0</v>
      </c>
      <c r="EC11" s="272">
        <v>0</v>
      </c>
      <c r="ED11" s="273">
        <v>0</v>
      </c>
      <c r="EE11" s="273">
        <v>0</v>
      </c>
      <c r="EF11" s="273">
        <v>0</v>
      </c>
      <c r="EG11" s="274">
        <v>7</v>
      </c>
      <c r="EH11" s="274">
        <v>31.5</v>
      </c>
      <c r="EI11" s="274">
        <v>2</v>
      </c>
      <c r="EJ11" s="274">
        <v>6</v>
      </c>
      <c r="EK11" s="274">
        <v>0</v>
      </c>
      <c r="EL11" s="274">
        <v>0</v>
      </c>
      <c r="EM11" s="274">
        <v>0</v>
      </c>
      <c r="EN11" s="272">
        <v>0</v>
      </c>
      <c r="EO11" s="272">
        <v>0</v>
      </c>
      <c r="EP11" s="272">
        <v>0</v>
      </c>
      <c r="EQ11" s="272">
        <v>0</v>
      </c>
      <c r="ER11" s="272">
        <v>0</v>
      </c>
      <c r="ES11" s="272">
        <v>0</v>
      </c>
      <c r="ET11" s="272">
        <v>0</v>
      </c>
      <c r="EU11" s="272">
        <v>0</v>
      </c>
      <c r="EV11" s="272">
        <v>0</v>
      </c>
      <c r="EW11" s="272">
        <v>0</v>
      </c>
      <c r="EX11" s="272">
        <v>0</v>
      </c>
      <c r="EY11" s="272">
        <v>0</v>
      </c>
      <c r="EZ11" s="272">
        <v>0</v>
      </c>
      <c r="FA11" s="272">
        <v>0</v>
      </c>
      <c r="FB11" s="272">
        <v>0</v>
      </c>
      <c r="FC11" s="272">
        <v>0</v>
      </c>
      <c r="FD11" s="272">
        <v>0</v>
      </c>
      <c r="FE11" s="272">
        <v>0</v>
      </c>
      <c r="FF11" s="273">
        <v>0</v>
      </c>
      <c r="FG11" s="273">
        <v>0</v>
      </c>
      <c r="FH11" s="273">
        <v>0</v>
      </c>
      <c r="FI11" s="274">
        <v>7</v>
      </c>
      <c r="FJ11" s="274">
        <v>31.5</v>
      </c>
      <c r="FK11" s="274">
        <v>2</v>
      </c>
      <c r="FL11" s="274">
        <v>6</v>
      </c>
      <c r="FM11" s="274">
        <v>0</v>
      </c>
      <c r="FN11" s="274">
        <v>0</v>
      </c>
      <c r="FO11" s="274">
        <v>0</v>
      </c>
      <c r="FP11" s="272">
        <v>0</v>
      </c>
      <c r="FQ11" s="272">
        <v>0</v>
      </c>
      <c r="FR11" s="272">
        <v>0</v>
      </c>
      <c r="FS11" s="272">
        <v>0</v>
      </c>
      <c r="FT11" s="272">
        <v>0</v>
      </c>
      <c r="FU11" s="272">
        <v>0</v>
      </c>
      <c r="FV11" s="272">
        <v>0</v>
      </c>
      <c r="FW11" s="272">
        <v>0</v>
      </c>
      <c r="FX11" s="272">
        <v>0</v>
      </c>
      <c r="FY11" s="272">
        <v>0</v>
      </c>
      <c r="FZ11" s="272">
        <v>0</v>
      </c>
      <c r="GA11" s="272">
        <v>0</v>
      </c>
      <c r="GB11" s="272">
        <v>0</v>
      </c>
      <c r="GC11" s="272">
        <v>0</v>
      </c>
      <c r="GD11" s="272">
        <v>0</v>
      </c>
      <c r="GE11" s="272">
        <v>0</v>
      </c>
      <c r="GF11" s="272">
        <v>0</v>
      </c>
      <c r="GG11" s="272">
        <v>0</v>
      </c>
      <c r="GH11" s="273">
        <v>0</v>
      </c>
      <c r="GI11" s="273">
        <v>0</v>
      </c>
      <c r="GJ11" s="273">
        <v>0</v>
      </c>
      <c r="GK11" s="274">
        <v>9</v>
      </c>
      <c r="GL11" s="274">
        <v>40.5</v>
      </c>
      <c r="GM11" s="274">
        <v>2</v>
      </c>
      <c r="GN11" s="274">
        <v>6</v>
      </c>
      <c r="GO11" s="274">
        <v>0</v>
      </c>
      <c r="GP11" s="274">
        <v>0</v>
      </c>
      <c r="GQ11" s="274">
        <v>0</v>
      </c>
    </row>
    <row r="12" spans="1:199" ht="14.5">
      <c r="A12" s="269">
        <v>5</v>
      </c>
      <c r="B12" s="270" t="s">
        <v>148</v>
      </c>
      <c r="C12" s="271">
        <v>5</v>
      </c>
      <c r="D12" s="272">
        <v>1</v>
      </c>
      <c r="E12" s="272">
        <v>0</v>
      </c>
      <c r="F12" s="272">
        <v>0</v>
      </c>
      <c r="G12" s="272">
        <v>0</v>
      </c>
      <c r="H12" s="272">
        <v>25</v>
      </c>
      <c r="I12" s="272">
        <v>6</v>
      </c>
      <c r="J12" s="272">
        <v>0</v>
      </c>
      <c r="K12" s="272">
        <v>0</v>
      </c>
      <c r="L12" s="272">
        <v>0</v>
      </c>
      <c r="M12" s="272">
        <v>0</v>
      </c>
      <c r="N12" s="272">
        <v>0</v>
      </c>
      <c r="O12" s="272">
        <v>0</v>
      </c>
      <c r="P12" s="272">
        <v>0</v>
      </c>
      <c r="Q12" s="272">
        <v>0</v>
      </c>
      <c r="R12" s="272">
        <v>0</v>
      </c>
      <c r="S12" s="272">
        <v>0</v>
      </c>
      <c r="T12" s="272">
        <v>0</v>
      </c>
      <c r="U12" s="272">
        <v>0</v>
      </c>
      <c r="V12" s="273">
        <v>25</v>
      </c>
      <c r="W12" s="273">
        <v>6</v>
      </c>
      <c r="X12" s="273">
        <v>0</v>
      </c>
      <c r="Y12" s="274">
        <v>8</v>
      </c>
      <c r="Z12" s="274">
        <v>36</v>
      </c>
      <c r="AA12" s="274">
        <v>0</v>
      </c>
      <c r="AB12" s="274">
        <v>0</v>
      </c>
      <c r="AC12" s="274">
        <v>0</v>
      </c>
      <c r="AD12" s="274">
        <v>0</v>
      </c>
      <c r="AE12" s="274">
        <v>2</v>
      </c>
      <c r="AF12" s="272">
        <v>1</v>
      </c>
      <c r="AG12" s="272">
        <v>0</v>
      </c>
      <c r="AH12" s="272">
        <v>0</v>
      </c>
      <c r="AI12" s="272">
        <v>0</v>
      </c>
      <c r="AJ12" s="272">
        <v>25</v>
      </c>
      <c r="AK12" s="272">
        <v>6</v>
      </c>
      <c r="AL12" s="272">
        <v>0</v>
      </c>
      <c r="AM12" s="272">
        <v>0</v>
      </c>
      <c r="AN12" s="272">
        <v>0</v>
      </c>
      <c r="AO12" s="272">
        <v>0</v>
      </c>
      <c r="AP12" s="272">
        <v>0</v>
      </c>
      <c r="AQ12" s="272">
        <v>0</v>
      </c>
      <c r="AR12" s="272">
        <v>0</v>
      </c>
      <c r="AS12" s="272">
        <v>0</v>
      </c>
      <c r="AT12" s="272">
        <v>0</v>
      </c>
      <c r="AU12" s="272">
        <v>0</v>
      </c>
      <c r="AV12" s="272">
        <v>0</v>
      </c>
      <c r="AW12" s="272">
        <v>0</v>
      </c>
      <c r="AX12" s="273">
        <v>25</v>
      </c>
      <c r="AY12" s="273">
        <v>6</v>
      </c>
      <c r="AZ12" s="273">
        <v>0</v>
      </c>
      <c r="BA12" s="274">
        <v>8</v>
      </c>
      <c r="BB12" s="274">
        <v>36</v>
      </c>
      <c r="BC12" s="274">
        <v>0</v>
      </c>
      <c r="BD12" s="274">
        <v>0</v>
      </c>
      <c r="BE12" s="274">
        <v>0</v>
      </c>
      <c r="BF12" s="274">
        <v>0</v>
      </c>
      <c r="BG12" s="274">
        <v>2</v>
      </c>
      <c r="BH12" s="272">
        <v>1</v>
      </c>
      <c r="BI12" s="272">
        <v>0</v>
      </c>
      <c r="BJ12" s="272">
        <v>0</v>
      </c>
      <c r="BK12" s="272">
        <v>0</v>
      </c>
      <c r="BL12" s="272">
        <v>25</v>
      </c>
      <c r="BM12" s="272">
        <v>6</v>
      </c>
      <c r="BN12" s="272">
        <v>0</v>
      </c>
      <c r="BO12" s="272">
        <v>0</v>
      </c>
      <c r="BP12" s="272">
        <v>0</v>
      </c>
      <c r="BQ12" s="272">
        <v>0</v>
      </c>
      <c r="BR12" s="272">
        <v>0</v>
      </c>
      <c r="BS12" s="272">
        <v>0</v>
      </c>
      <c r="BT12" s="272">
        <v>0</v>
      </c>
      <c r="BU12" s="272">
        <v>0</v>
      </c>
      <c r="BV12" s="272">
        <v>0</v>
      </c>
      <c r="BW12" s="272">
        <v>0</v>
      </c>
      <c r="BX12" s="272">
        <v>0</v>
      </c>
      <c r="BY12" s="272">
        <v>0</v>
      </c>
      <c r="BZ12" s="273">
        <v>25</v>
      </c>
      <c r="CA12" s="273">
        <v>6</v>
      </c>
      <c r="CB12" s="273">
        <v>0</v>
      </c>
      <c r="CC12" s="274">
        <v>8</v>
      </c>
      <c r="CD12" s="274">
        <v>36</v>
      </c>
      <c r="CE12" s="274">
        <v>0</v>
      </c>
      <c r="CF12" s="274">
        <v>0</v>
      </c>
      <c r="CG12" s="274">
        <v>0</v>
      </c>
      <c r="CH12" s="274">
        <v>0</v>
      </c>
      <c r="CI12" s="274">
        <v>2</v>
      </c>
      <c r="CJ12" s="272">
        <v>1</v>
      </c>
      <c r="CK12" s="272">
        <v>0</v>
      </c>
      <c r="CL12" s="272">
        <v>0</v>
      </c>
      <c r="CM12" s="272">
        <v>0</v>
      </c>
      <c r="CN12" s="272">
        <v>25</v>
      </c>
      <c r="CO12" s="272">
        <v>6</v>
      </c>
      <c r="CP12" s="272">
        <v>0</v>
      </c>
      <c r="CQ12" s="272">
        <v>0</v>
      </c>
      <c r="CR12" s="272">
        <v>0</v>
      </c>
      <c r="CS12" s="272">
        <v>0</v>
      </c>
      <c r="CT12" s="272">
        <v>0</v>
      </c>
      <c r="CU12" s="272">
        <v>0</v>
      </c>
      <c r="CV12" s="272">
        <v>0</v>
      </c>
      <c r="CW12" s="272">
        <v>0</v>
      </c>
      <c r="CX12" s="272">
        <v>0</v>
      </c>
      <c r="CY12" s="272">
        <v>0</v>
      </c>
      <c r="CZ12" s="272">
        <v>0</v>
      </c>
      <c r="DA12" s="272">
        <v>0</v>
      </c>
      <c r="DB12" s="273">
        <v>25</v>
      </c>
      <c r="DC12" s="273">
        <v>6</v>
      </c>
      <c r="DD12" s="273">
        <v>0</v>
      </c>
      <c r="DE12" s="274">
        <v>8</v>
      </c>
      <c r="DF12" s="274">
        <v>36</v>
      </c>
      <c r="DG12" s="274">
        <v>0</v>
      </c>
      <c r="DH12" s="274">
        <v>0</v>
      </c>
      <c r="DI12" s="274">
        <v>0</v>
      </c>
      <c r="DJ12" s="274">
        <v>0</v>
      </c>
      <c r="DK12" s="274">
        <v>2</v>
      </c>
      <c r="DL12" s="272">
        <v>1</v>
      </c>
      <c r="DM12" s="272">
        <v>0</v>
      </c>
      <c r="DN12" s="272">
        <v>0</v>
      </c>
      <c r="DO12" s="272">
        <v>0</v>
      </c>
      <c r="DP12" s="272">
        <v>25</v>
      </c>
      <c r="DQ12" s="272">
        <v>6</v>
      </c>
      <c r="DR12" s="272">
        <v>0</v>
      </c>
      <c r="DS12" s="272">
        <v>0</v>
      </c>
      <c r="DT12" s="272">
        <v>0</v>
      </c>
      <c r="DU12" s="272">
        <v>0</v>
      </c>
      <c r="DV12" s="272">
        <v>0</v>
      </c>
      <c r="DW12" s="272">
        <v>0</v>
      </c>
      <c r="DX12" s="272">
        <v>0</v>
      </c>
      <c r="DY12" s="272">
        <v>0</v>
      </c>
      <c r="DZ12" s="272">
        <v>0</v>
      </c>
      <c r="EA12" s="272">
        <v>0</v>
      </c>
      <c r="EB12" s="272">
        <v>0</v>
      </c>
      <c r="EC12" s="272">
        <v>0</v>
      </c>
      <c r="ED12" s="273">
        <v>25</v>
      </c>
      <c r="EE12" s="273">
        <v>6</v>
      </c>
      <c r="EF12" s="273">
        <v>0</v>
      </c>
      <c r="EG12" s="274">
        <v>8</v>
      </c>
      <c r="EH12" s="274">
        <v>36</v>
      </c>
      <c r="EI12" s="274">
        <v>0</v>
      </c>
      <c r="EJ12" s="274">
        <v>0</v>
      </c>
      <c r="EK12" s="274">
        <v>0</v>
      </c>
      <c r="EL12" s="274">
        <v>0</v>
      </c>
      <c r="EM12" s="274">
        <v>2</v>
      </c>
      <c r="EN12" s="272">
        <v>1</v>
      </c>
      <c r="EO12" s="272">
        <v>0</v>
      </c>
      <c r="EP12" s="272">
        <v>0</v>
      </c>
      <c r="EQ12" s="272">
        <v>0</v>
      </c>
      <c r="ER12" s="272">
        <v>12.5</v>
      </c>
      <c r="ES12" s="272">
        <v>6</v>
      </c>
      <c r="ET12" s="272">
        <v>0</v>
      </c>
      <c r="EU12" s="272">
        <v>0</v>
      </c>
      <c r="EV12" s="272">
        <v>0</v>
      </c>
      <c r="EW12" s="272">
        <v>0</v>
      </c>
      <c r="EX12" s="272">
        <v>0</v>
      </c>
      <c r="EY12" s="272">
        <v>0</v>
      </c>
      <c r="EZ12" s="272">
        <v>0</v>
      </c>
      <c r="FA12" s="272">
        <v>0</v>
      </c>
      <c r="FB12" s="272">
        <v>0</v>
      </c>
      <c r="FC12" s="272">
        <v>0</v>
      </c>
      <c r="FD12" s="272">
        <v>0</v>
      </c>
      <c r="FE12" s="272">
        <v>0</v>
      </c>
      <c r="FF12" s="273">
        <v>12.5</v>
      </c>
      <c r="FG12" s="273">
        <v>6</v>
      </c>
      <c r="FH12" s="273">
        <v>0</v>
      </c>
      <c r="FI12" s="274">
        <v>8</v>
      </c>
      <c r="FJ12" s="274">
        <v>36</v>
      </c>
      <c r="FK12" s="274">
        <v>0</v>
      </c>
      <c r="FL12" s="274">
        <v>0</v>
      </c>
      <c r="FM12" s="274">
        <v>0</v>
      </c>
      <c r="FN12" s="274">
        <v>0</v>
      </c>
      <c r="FO12" s="274">
        <v>1</v>
      </c>
      <c r="FP12" s="272">
        <v>1</v>
      </c>
      <c r="FQ12" s="272">
        <v>0</v>
      </c>
      <c r="FR12" s="272">
        <v>0</v>
      </c>
      <c r="FS12" s="272">
        <v>0</v>
      </c>
      <c r="FT12" s="272">
        <v>25</v>
      </c>
      <c r="FU12" s="272">
        <v>6</v>
      </c>
      <c r="FV12" s="272">
        <v>0</v>
      </c>
      <c r="FW12" s="272">
        <v>0</v>
      </c>
      <c r="FX12" s="272">
        <v>0</v>
      </c>
      <c r="FY12" s="272">
        <v>0</v>
      </c>
      <c r="FZ12" s="272">
        <v>0</v>
      </c>
      <c r="GA12" s="272">
        <v>0</v>
      </c>
      <c r="GB12" s="272">
        <v>0</v>
      </c>
      <c r="GC12" s="272">
        <v>0</v>
      </c>
      <c r="GD12" s="272">
        <v>0</v>
      </c>
      <c r="GE12" s="272">
        <v>0</v>
      </c>
      <c r="GF12" s="272">
        <v>0</v>
      </c>
      <c r="GG12" s="272">
        <v>0</v>
      </c>
      <c r="GH12" s="273">
        <v>25</v>
      </c>
      <c r="GI12" s="273">
        <v>6</v>
      </c>
      <c r="GJ12" s="273">
        <v>0</v>
      </c>
      <c r="GK12" s="274">
        <v>9</v>
      </c>
      <c r="GL12" s="274">
        <v>40.5</v>
      </c>
      <c r="GM12" s="274">
        <v>0</v>
      </c>
      <c r="GN12" s="274">
        <v>0</v>
      </c>
      <c r="GO12" s="274">
        <v>0</v>
      </c>
      <c r="GP12" s="274">
        <v>0</v>
      </c>
      <c r="GQ12" s="274">
        <v>2</v>
      </c>
    </row>
    <row r="13" spans="1:199" ht="14.5">
      <c r="A13" s="269">
        <v>6</v>
      </c>
      <c r="B13" s="270" t="s">
        <v>150</v>
      </c>
      <c r="C13" s="271">
        <v>6</v>
      </c>
      <c r="D13" s="272">
        <v>0</v>
      </c>
      <c r="E13" s="272">
        <v>0</v>
      </c>
      <c r="F13" s="272">
        <v>0</v>
      </c>
      <c r="G13" s="272">
        <v>0</v>
      </c>
      <c r="H13" s="272">
        <v>0</v>
      </c>
      <c r="I13" s="272">
        <v>0</v>
      </c>
      <c r="J13" s="272">
        <v>0</v>
      </c>
      <c r="K13" s="272">
        <v>0</v>
      </c>
      <c r="L13" s="272">
        <v>0</v>
      </c>
      <c r="M13" s="272">
        <v>0</v>
      </c>
      <c r="N13" s="272">
        <v>0</v>
      </c>
      <c r="O13" s="272">
        <v>0</v>
      </c>
      <c r="P13" s="272">
        <v>0</v>
      </c>
      <c r="Q13" s="272">
        <v>0</v>
      </c>
      <c r="R13" s="272">
        <v>0</v>
      </c>
      <c r="S13" s="272">
        <v>0</v>
      </c>
      <c r="T13" s="272">
        <v>0</v>
      </c>
      <c r="U13" s="272">
        <v>0</v>
      </c>
      <c r="V13" s="273">
        <v>0</v>
      </c>
      <c r="W13" s="273">
        <v>0</v>
      </c>
      <c r="X13" s="273">
        <v>0</v>
      </c>
      <c r="Y13" s="274">
        <v>5</v>
      </c>
      <c r="Z13" s="274">
        <v>22.5</v>
      </c>
      <c r="AA13" s="274">
        <v>0</v>
      </c>
      <c r="AB13" s="274">
        <v>0</v>
      </c>
      <c r="AC13" s="274">
        <v>0</v>
      </c>
      <c r="AD13" s="274">
        <v>0</v>
      </c>
      <c r="AE13" s="274">
        <v>0</v>
      </c>
      <c r="AF13" s="272">
        <v>0</v>
      </c>
      <c r="AG13" s="272">
        <v>0</v>
      </c>
      <c r="AH13" s="272">
        <v>0</v>
      </c>
      <c r="AI13" s="272">
        <v>0</v>
      </c>
      <c r="AJ13" s="272">
        <v>0</v>
      </c>
      <c r="AK13" s="272">
        <v>0</v>
      </c>
      <c r="AL13" s="272">
        <v>0</v>
      </c>
      <c r="AM13" s="272">
        <v>0</v>
      </c>
      <c r="AN13" s="272">
        <v>0</v>
      </c>
      <c r="AO13" s="272">
        <v>0</v>
      </c>
      <c r="AP13" s="272">
        <v>0</v>
      </c>
      <c r="AQ13" s="272">
        <v>0</v>
      </c>
      <c r="AR13" s="272">
        <v>0</v>
      </c>
      <c r="AS13" s="272">
        <v>0</v>
      </c>
      <c r="AT13" s="272">
        <v>0</v>
      </c>
      <c r="AU13" s="272">
        <v>0</v>
      </c>
      <c r="AV13" s="272">
        <v>0</v>
      </c>
      <c r="AW13" s="272">
        <v>0</v>
      </c>
      <c r="AX13" s="273">
        <v>0</v>
      </c>
      <c r="AY13" s="273">
        <v>0</v>
      </c>
      <c r="AZ13" s="273">
        <v>0</v>
      </c>
      <c r="BA13" s="274">
        <v>5</v>
      </c>
      <c r="BB13" s="274">
        <v>22.5</v>
      </c>
      <c r="BC13" s="274">
        <v>0</v>
      </c>
      <c r="BD13" s="274">
        <v>0</v>
      </c>
      <c r="BE13" s="274">
        <v>0</v>
      </c>
      <c r="BF13" s="274">
        <v>0</v>
      </c>
      <c r="BG13" s="274">
        <v>0</v>
      </c>
      <c r="BH13" s="272">
        <v>0</v>
      </c>
      <c r="BI13" s="272">
        <v>0</v>
      </c>
      <c r="BJ13" s="272">
        <v>0</v>
      </c>
      <c r="BK13" s="272">
        <v>0</v>
      </c>
      <c r="BL13" s="272">
        <v>0</v>
      </c>
      <c r="BM13" s="272">
        <v>0</v>
      </c>
      <c r="BN13" s="272">
        <v>0</v>
      </c>
      <c r="BO13" s="272">
        <v>0</v>
      </c>
      <c r="BP13" s="272">
        <v>0</v>
      </c>
      <c r="BQ13" s="272">
        <v>0</v>
      </c>
      <c r="BR13" s="272">
        <v>0</v>
      </c>
      <c r="BS13" s="272">
        <v>0</v>
      </c>
      <c r="BT13" s="272">
        <v>0</v>
      </c>
      <c r="BU13" s="272">
        <v>0</v>
      </c>
      <c r="BV13" s="272">
        <v>0</v>
      </c>
      <c r="BW13" s="272">
        <v>0</v>
      </c>
      <c r="BX13" s="272">
        <v>0</v>
      </c>
      <c r="BY13" s="272">
        <v>0</v>
      </c>
      <c r="BZ13" s="273">
        <v>0</v>
      </c>
      <c r="CA13" s="273">
        <v>0</v>
      </c>
      <c r="CB13" s="273">
        <v>0</v>
      </c>
      <c r="CC13" s="274">
        <v>5</v>
      </c>
      <c r="CD13" s="274">
        <v>22.5</v>
      </c>
      <c r="CE13" s="274">
        <v>0</v>
      </c>
      <c r="CF13" s="274">
        <v>0</v>
      </c>
      <c r="CG13" s="274">
        <v>0</v>
      </c>
      <c r="CH13" s="274">
        <v>0</v>
      </c>
      <c r="CI13" s="274">
        <v>0</v>
      </c>
      <c r="CJ13" s="272">
        <v>0</v>
      </c>
      <c r="CK13" s="272">
        <v>0</v>
      </c>
      <c r="CL13" s="272">
        <v>0</v>
      </c>
      <c r="CM13" s="272">
        <v>0</v>
      </c>
      <c r="CN13" s="272">
        <v>0</v>
      </c>
      <c r="CO13" s="272">
        <v>0</v>
      </c>
      <c r="CP13" s="272">
        <v>0</v>
      </c>
      <c r="CQ13" s="272">
        <v>0</v>
      </c>
      <c r="CR13" s="272">
        <v>0</v>
      </c>
      <c r="CS13" s="272">
        <v>0</v>
      </c>
      <c r="CT13" s="272">
        <v>0</v>
      </c>
      <c r="CU13" s="272">
        <v>0</v>
      </c>
      <c r="CV13" s="272">
        <v>0</v>
      </c>
      <c r="CW13" s="272">
        <v>0</v>
      </c>
      <c r="CX13" s="272">
        <v>0</v>
      </c>
      <c r="CY13" s="272">
        <v>0</v>
      </c>
      <c r="CZ13" s="272">
        <v>0</v>
      </c>
      <c r="DA13" s="272">
        <v>0</v>
      </c>
      <c r="DB13" s="273">
        <v>0</v>
      </c>
      <c r="DC13" s="273">
        <v>0</v>
      </c>
      <c r="DD13" s="273">
        <v>0</v>
      </c>
      <c r="DE13" s="274">
        <v>5</v>
      </c>
      <c r="DF13" s="274">
        <v>22.5</v>
      </c>
      <c r="DG13" s="274">
        <v>0</v>
      </c>
      <c r="DH13" s="274">
        <v>0</v>
      </c>
      <c r="DI13" s="274">
        <v>0</v>
      </c>
      <c r="DJ13" s="274">
        <v>0</v>
      </c>
      <c r="DK13" s="274">
        <v>0</v>
      </c>
      <c r="DL13" s="272">
        <v>0</v>
      </c>
      <c r="DM13" s="272">
        <v>0</v>
      </c>
      <c r="DN13" s="272">
        <v>0</v>
      </c>
      <c r="DO13" s="272">
        <v>0</v>
      </c>
      <c r="DP13" s="272">
        <v>0</v>
      </c>
      <c r="DQ13" s="272">
        <v>0</v>
      </c>
      <c r="DR13" s="272">
        <v>0</v>
      </c>
      <c r="DS13" s="272">
        <v>0</v>
      </c>
      <c r="DT13" s="272">
        <v>0</v>
      </c>
      <c r="DU13" s="272">
        <v>0</v>
      </c>
      <c r="DV13" s="272">
        <v>0</v>
      </c>
      <c r="DW13" s="272">
        <v>0</v>
      </c>
      <c r="DX13" s="272">
        <v>0</v>
      </c>
      <c r="DY13" s="272">
        <v>0</v>
      </c>
      <c r="DZ13" s="272">
        <v>0</v>
      </c>
      <c r="EA13" s="272">
        <v>0</v>
      </c>
      <c r="EB13" s="272">
        <v>0</v>
      </c>
      <c r="EC13" s="272">
        <v>0</v>
      </c>
      <c r="ED13" s="273">
        <v>0</v>
      </c>
      <c r="EE13" s="273">
        <v>0</v>
      </c>
      <c r="EF13" s="273">
        <v>0</v>
      </c>
      <c r="EG13" s="274">
        <v>5</v>
      </c>
      <c r="EH13" s="274">
        <v>22.5</v>
      </c>
      <c r="EI13" s="274">
        <v>0</v>
      </c>
      <c r="EJ13" s="274">
        <v>0</v>
      </c>
      <c r="EK13" s="274">
        <v>0</v>
      </c>
      <c r="EL13" s="274">
        <v>0</v>
      </c>
      <c r="EM13" s="274">
        <v>0</v>
      </c>
      <c r="EN13" s="272">
        <v>0</v>
      </c>
      <c r="EO13" s="272">
        <v>0</v>
      </c>
      <c r="EP13" s="272">
        <v>0</v>
      </c>
      <c r="EQ13" s="272">
        <v>0</v>
      </c>
      <c r="ER13" s="272">
        <v>0</v>
      </c>
      <c r="ES13" s="272">
        <v>0</v>
      </c>
      <c r="ET13" s="272">
        <v>0</v>
      </c>
      <c r="EU13" s="272">
        <v>0</v>
      </c>
      <c r="EV13" s="272">
        <v>0</v>
      </c>
      <c r="EW13" s="272">
        <v>0</v>
      </c>
      <c r="EX13" s="272">
        <v>0</v>
      </c>
      <c r="EY13" s="272">
        <v>0</v>
      </c>
      <c r="EZ13" s="272">
        <v>0</v>
      </c>
      <c r="FA13" s="272">
        <v>0</v>
      </c>
      <c r="FB13" s="272">
        <v>0</v>
      </c>
      <c r="FC13" s="272">
        <v>0</v>
      </c>
      <c r="FD13" s="272">
        <v>0</v>
      </c>
      <c r="FE13" s="272">
        <v>0</v>
      </c>
      <c r="FF13" s="273">
        <v>0</v>
      </c>
      <c r="FG13" s="273">
        <v>0</v>
      </c>
      <c r="FH13" s="273">
        <v>0</v>
      </c>
      <c r="FI13" s="274">
        <v>5</v>
      </c>
      <c r="FJ13" s="274">
        <v>22.5</v>
      </c>
      <c r="FK13" s="274">
        <v>0</v>
      </c>
      <c r="FL13" s="274">
        <v>0</v>
      </c>
      <c r="FM13" s="274">
        <v>0</v>
      </c>
      <c r="FN13" s="274">
        <v>0</v>
      </c>
      <c r="FO13" s="274">
        <v>0</v>
      </c>
      <c r="FP13" s="272">
        <v>0</v>
      </c>
      <c r="FQ13" s="272">
        <v>0</v>
      </c>
      <c r="FR13" s="272">
        <v>0</v>
      </c>
      <c r="FS13" s="272">
        <v>0</v>
      </c>
      <c r="FT13" s="272">
        <v>0</v>
      </c>
      <c r="FU13" s="272">
        <v>0</v>
      </c>
      <c r="FV13" s="272">
        <v>0</v>
      </c>
      <c r="FW13" s="272">
        <v>0</v>
      </c>
      <c r="FX13" s="272">
        <v>0</v>
      </c>
      <c r="FY13" s="272">
        <v>0</v>
      </c>
      <c r="FZ13" s="272">
        <v>0</v>
      </c>
      <c r="GA13" s="272">
        <v>0</v>
      </c>
      <c r="GB13" s="272">
        <v>0</v>
      </c>
      <c r="GC13" s="272">
        <v>0</v>
      </c>
      <c r="GD13" s="272">
        <v>0</v>
      </c>
      <c r="GE13" s="272">
        <v>0</v>
      </c>
      <c r="GF13" s="272">
        <v>0</v>
      </c>
      <c r="GG13" s="272">
        <v>0</v>
      </c>
      <c r="GH13" s="273">
        <v>0</v>
      </c>
      <c r="GI13" s="273">
        <v>0</v>
      </c>
      <c r="GJ13" s="273">
        <v>0</v>
      </c>
      <c r="GK13" s="274">
        <v>6</v>
      </c>
      <c r="GL13" s="274">
        <v>27</v>
      </c>
      <c r="GM13" s="274">
        <v>0</v>
      </c>
      <c r="GN13" s="274">
        <v>0</v>
      </c>
      <c r="GO13" s="274">
        <v>0</v>
      </c>
      <c r="GP13" s="274">
        <v>0</v>
      </c>
      <c r="GQ13" s="274">
        <v>0</v>
      </c>
    </row>
    <row r="14" spans="1:199" ht="14.5">
      <c r="A14" s="269">
        <v>7</v>
      </c>
      <c r="B14" s="270" t="s">
        <v>142</v>
      </c>
      <c r="C14" s="271">
        <v>7</v>
      </c>
      <c r="D14" s="272">
        <v>0</v>
      </c>
      <c r="E14" s="272">
        <v>0</v>
      </c>
      <c r="F14" s="272">
        <v>0</v>
      </c>
      <c r="G14" s="272">
        <v>0</v>
      </c>
      <c r="H14" s="272">
        <v>0</v>
      </c>
      <c r="I14" s="272">
        <v>0</v>
      </c>
      <c r="J14" s="272">
        <v>0</v>
      </c>
      <c r="K14" s="272">
        <v>0</v>
      </c>
      <c r="L14" s="272">
        <v>0</v>
      </c>
      <c r="M14" s="272">
        <v>1</v>
      </c>
      <c r="N14" s="272">
        <v>5</v>
      </c>
      <c r="O14" s="272">
        <v>4</v>
      </c>
      <c r="P14" s="272">
        <v>0</v>
      </c>
      <c r="Q14" s="272">
        <v>0</v>
      </c>
      <c r="R14" s="272">
        <v>0</v>
      </c>
      <c r="S14" s="272">
        <v>0</v>
      </c>
      <c r="T14" s="272">
        <v>0</v>
      </c>
      <c r="U14" s="272">
        <v>0</v>
      </c>
      <c r="V14" s="273">
        <v>0</v>
      </c>
      <c r="W14" s="273">
        <v>0</v>
      </c>
      <c r="X14" s="273">
        <v>0</v>
      </c>
      <c r="Y14" s="274">
        <v>0</v>
      </c>
      <c r="Z14" s="274">
        <v>0</v>
      </c>
      <c r="AA14" s="274">
        <v>0</v>
      </c>
      <c r="AB14" s="274">
        <v>0</v>
      </c>
      <c r="AC14" s="274">
        <v>0</v>
      </c>
      <c r="AD14" s="274">
        <v>0</v>
      </c>
      <c r="AE14" s="274">
        <v>0</v>
      </c>
      <c r="AF14" s="272">
        <v>0</v>
      </c>
      <c r="AG14" s="272">
        <v>0</v>
      </c>
      <c r="AH14" s="272">
        <v>0</v>
      </c>
      <c r="AI14" s="272">
        <v>0</v>
      </c>
      <c r="AJ14" s="272">
        <v>0</v>
      </c>
      <c r="AK14" s="272">
        <v>0</v>
      </c>
      <c r="AL14" s="272">
        <v>0</v>
      </c>
      <c r="AM14" s="272">
        <v>0</v>
      </c>
      <c r="AN14" s="272">
        <v>0</v>
      </c>
      <c r="AO14" s="272">
        <v>1</v>
      </c>
      <c r="AP14" s="272">
        <v>5</v>
      </c>
      <c r="AQ14" s="272">
        <v>4</v>
      </c>
      <c r="AR14" s="272">
        <v>0</v>
      </c>
      <c r="AS14" s="272">
        <v>0</v>
      </c>
      <c r="AT14" s="272">
        <v>0</v>
      </c>
      <c r="AU14" s="272">
        <v>0</v>
      </c>
      <c r="AV14" s="272">
        <v>0</v>
      </c>
      <c r="AW14" s="272">
        <v>0</v>
      </c>
      <c r="AX14" s="273">
        <v>0</v>
      </c>
      <c r="AY14" s="273">
        <v>0</v>
      </c>
      <c r="AZ14" s="273">
        <v>0</v>
      </c>
      <c r="BA14" s="274">
        <v>0</v>
      </c>
      <c r="BB14" s="274">
        <v>0</v>
      </c>
      <c r="BC14" s="274">
        <v>0</v>
      </c>
      <c r="BD14" s="274">
        <v>0</v>
      </c>
      <c r="BE14" s="274">
        <v>0</v>
      </c>
      <c r="BF14" s="274">
        <v>0</v>
      </c>
      <c r="BG14" s="274">
        <v>0</v>
      </c>
      <c r="BH14" s="272">
        <v>0</v>
      </c>
      <c r="BI14" s="272">
        <v>0</v>
      </c>
      <c r="BJ14" s="272">
        <v>0</v>
      </c>
      <c r="BK14" s="272">
        <v>0</v>
      </c>
      <c r="BL14" s="272">
        <v>0</v>
      </c>
      <c r="BM14" s="272">
        <v>0</v>
      </c>
      <c r="BN14" s="272">
        <v>0</v>
      </c>
      <c r="BO14" s="272">
        <v>0</v>
      </c>
      <c r="BP14" s="272">
        <v>0</v>
      </c>
      <c r="BQ14" s="272">
        <v>1</v>
      </c>
      <c r="BR14" s="272">
        <v>5</v>
      </c>
      <c r="BS14" s="272">
        <v>4</v>
      </c>
      <c r="BT14" s="272">
        <v>0</v>
      </c>
      <c r="BU14" s="272">
        <v>0</v>
      </c>
      <c r="BV14" s="272">
        <v>0</v>
      </c>
      <c r="BW14" s="272">
        <v>0</v>
      </c>
      <c r="BX14" s="272">
        <v>0</v>
      </c>
      <c r="BY14" s="272">
        <v>0</v>
      </c>
      <c r="BZ14" s="273">
        <v>0</v>
      </c>
      <c r="CA14" s="273">
        <v>0</v>
      </c>
      <c r="CB14" s="273">
        <v>0</v>
      </c>
      <c r="CC14" s="274">
        <v>0</v>
      </c>
      <c r="CD14" s="274">
        <v>0</v>
      </c>
      <c r="CE14" s="274">
        <v>0</v>
      </c>
      <c r="CF14" s="274">
        <v>0</v>
      </c>
      <c r="CG14" s="274">
        <v>0</v>
      </c>
      <c r="CH14" s="274">
        <v>0</v>
      </c>
      <c r="CI14" s="274">
        <v>0</v>
      </c>
      <c r="CJ14" s="272">
        <v>0</v>
      </c>
      <c r="CK14" s="272">
        <v>0</v>
      </c>
      <c r="CL14" s="272">
        <v>0</v>
      </c>
      <c r="CM14" s="272">
        <v>0</v>
      </c>
      <c r="CN14" s="272">
        <v>0</v>
      </c>
      <c r="CO14" s="272">
        <v>0</v>
      </c>
      <c r="CP14" s="272">
        <v>0</v>
      </c>
      <c r="CQ14" s="272">
        <v>0</v>
      </c>
      <c r="CR14" s="272">
        <v>0</v>
      </c>
      <c r="CS14" s="272">
        <v>1</v>
      </c>
      <c r="CT14" s="272">
        <v>5</v>
      </c>
      <c r="CU14" s="272">
        <v>4</v>
      </c>
      <c r="CV14" s="272">
        <v>0</v>
      </c>
      <c r="CW14" s="272">
        <v>0</v>
      </c>
      <c r="CX14" s="272">
        <v>0</v>
      </c>
      <c r="CY14" s="272">
        <v>0</v>
      </c>
      <c r="CZ14" s="272">
        <v>0</v>
      </c>
      <c r="DA14" s="272">
        <v>0</v>
      </c>
      <c r="DB14" s="273">
        <v>0</v>
      </c>
      <c r="DC14" s="273">
        <v>0</v>
      </c>
      <c r="DD14" s="273">
        <v>0</v>
      </c>
      <c r="DE14" s="274">
        <v>0</v>
      </c>
      <c r="DF14" s="274">
        <v>0</v>
      </c>
      <c r="DG14" s="274">
        <v>0</v>
      </c>
      <c r="DH14" s="274">
        <v>0</v>
      </c>
      <c r="DI14" s="274">
        <v>0</v>
      </c>
      <c r="DJ14" s="274">
        <v>0</v>
      </c>
      <c r="DK14" s="274">
        <v>0</v>
      </c>
      <c r="DL14" s="272">
        <v>0</v>
      </c>
      <c r="DM14" s="272">
        <v>0</v>
      </c>
      <c r="DN14" s="272">
        <v>0</v>
      </c>
      <c r="DO14" s="272">
        <v>0</v>
      </c>
      <c r="DP14" s="272">
        <v>0</v>
      </c>
      <c r="DQ14" s="272">
        <v>0</v>
      </c>
      <c r="DR14" s="272">
        <v>0</v>
      </c>
      <c r="DS14" s="272">
        <v>0</v>
      </c>
      <c r="DT14" s="272">
        <v>0</v>
      </c>
      <c r="DU14" s="272">
        <v>1</v>
      </c>
      <c r="DV14" s="272">
        <v>5</v>
      </c>
      <c r="DW14" s="272">
        <v>4</v>
      </c>
      <c r="DX14" s="272">
        <v>0</v>
      </c>
      <c r="DY14" s="272">
        <v>0</v>
      </c>
      <c r="DZ14" s="272">
        <v>0</v>
      </c>
      <c r="EA14" s="272">
        <v>0</v>
      </c>
      <c r="EB14" s="272">
        <v>0</v>
      </c>
      <c r="EC14" s="272">
        <v>0</v>
      </c>
      <c r="ED14" s="273">
        <v>0</v>
      </c>
      <c r="EE14" s="273">
        <v>0</v>
      </c>
      <c r="EF14" s="273">
        <v>0</v>
      </c>
      <c r="EG14" s="274">
        <v>0</v>
      </c>
      <c r="EH14" s="274">
        <v>0</v>
      </c>
      <c r="EI14" s="274">
        <v>0</v>
      </c>
      <c r="EJ14" s="274">
        <v>0</v>
      </c>
      <c r="EK14" s="274">
        <v>0</v>
      </c>
      <c r="EL14" s="274">
        <v>0</v>
      </c>
      <c r="EM14" s="274">
        <v>0</v>
      </c>
      <c r="EN14" s="272">
        <v>0</v>
      </c>
      <c r="EO14" s="272">
        <v>0</v>
      </c>
      <c r="EP14" s="272">
        <v>0</v>
      </c>
      <c r="EQ14" s="272">
        <v>0</v>
      </c>
      <c r="ER14" s="272">
        <v>0</v>
      </c>
      <c r="ES14" s="272">
        <v>0</v>
      </c>
      <c r="ET14" s="272">
        <v>0</v>
      </c>
      <c r="EU14" s="272">
        <v>0</v>
      </c>
      <c r="EV14" s="272">
        <v>0</v>
      </c>
      <c r="EW14" s="272">
        <v>1</v>
      </c>
      <c r="EX14" s="272">
        <v>5</v>
      </c>
      <c r="EY14" s="272">
        <v>4</v>
      </c>
      <c r="EZ14" s="272">
        <v>0</v>
      </c>
      <c r="FA14" s="272">
        <v>0</v>
      </c>
      <c r="FB14" s="272">
        <v>0</v>
      </c>
      <c r="FC14" s="272">
        <v>0</v>
      </c>
      <c r="FD14" s="272">
        <v>0</v>
      </c>
      <c r="FE14" s="272">
        <v>0</v>
      </c>
      <c r="FF14" s="273">
        <v>0</v>
      </c>
      <c r="FG14" s="273">
        <v>0</v>
      </c>
      <c r="FH14" s="273">
        <v>0</v>
      </c>
      <c r="FI14" s="274">
        <v>0</v>
      </c>
      <c r="FJ14" s="274">
        <v>0</v>
      </c>
      <c r="FK14" s="274">
        <v>0</v>
      </c>
      <c r="FL14" s="274">
        <v>0</v>
      </c>
      <c r="FM14" s="274">
        <v>0</v>
      </c>
      <c r="FN14" s="274">
        <v>0</v>
      </c>
      <c r="FO14" s="274">
        <v>0</v>
      </c>
      <c r="FP14" s="272">
        <v>0</v>
      </c>
      <c r="FQ14" s="272">
        <v>0</v>
      </c>
      <c r="FR14" s="272">
        <v>0</v>
      </c>
      <c r="FS14" s="272">
        <v>0</v>
      </c>
      <c r="FT14" s="272">
        <v>0</v>
      </c>
      <c r="FU14" s="272">
        <v>0</v>
      </c>
      <c r="FV14" s="272">
        <v>0</v>
      </c>
      <c r="FW14" s="272">
        <v>0</v>
      </c>
      <c r="FX14" s="272">
        <v>0</v>
      </c>
      <c r="FY14" s="272">
        <v>1</v>
      </c>
      <c r="FZ14" s="272">
        <v>5</v>
      </c>
      <c r="GA14" s="272">
        <v>4</v>
      </c>
      <c r="GB14" s="272">
        <v>0</v>
      </c>
      <c r="GC14" s="272">
        <v>0</v>
      </c>
      <c r="GD14" s="272">
        <v>2</v>
      </c>
      <c r="GE14" s="272">
        <v>10</v>
      </c>
      <c r="GF14" s="272">
        <v>0</v>
      </c>
      <c r="GG14" s="272">
        <v>0</v>
      </c>
      <c r="GH14" s="273">
        <v>10</v>
      </c>
      <c r="GI14" s="273">
        <v>0</v>
      </c>
      <c r="GJ14" s="273">
        <v>0</v>
      </c>
      <c r="GK14" s="274">
        <v>0</v>
      </c>
      <c r="GL14" s="274">
        <v>0</v>
      </c>
      <c r="GM14" s="274">
        <v>0</v>
      </c>
      <c r="GN14" s="274">
        <v>0</v>
      </c>
      <c r="GO14" s="274">
        <v>0</v>
      </c>
      <c r="GP14" s="274">
        <v>0</v>
      </c>
      <c r="GQ14" s="274">
        <v>0</v>
      </c>
    </row>
    <row r="15" spans="1:199" ht="14.5">
      <c r="A15" s="269">
        <v>8</v>
      </c>
      <c r="B15" s="270" t="s">
        <v>143</v>
      </c>
      <c r="C15" s="271">
        <v>8</v>
      </c>
      <c r="D15" s="272">
        <v>0</v>
      </c>
      <c r="E15" s="272">
        <v>0</v>
      </c>
      <c r="F15" s="272">
        <v>0</v>
      </c>
      <c r="G15" s="272">
        <v>0</v>
      </c>
      <c r="H15" s="272">
        <v>0</v>
      </c>
      <c r="I15" s="272">
        <v>0</v>
      </c>
      <c r="J15" s="272">
        <v>0</v>
      </c>
      <c r="K15" s="272">
        <v>0</v>
      </c>
      <c r="L15" s="272">
        <v>0</v>
      </c>
      <c r="M15" s="272">
        <v>3</v>
      </c>
      <c r="N15" s="272">
        <v>15</v>
      </c>
      <c r="O15" s="272">
        <v>12</v>
      </c>
      <c r="P15" s="272">
        <v>0</v>
      </c>
      <c r="Q15" s="272">
        <v>0</v>
      </c>
      <c r="R15" s="272">
        <v>3</v>
      </c>
      <c r="S15" s="272">
        <v>15</v>
      </c>
      <c r="T15" s="272">
        <v>0</v>
      </c>
      <c r="U15" s="272">
        <v>0</v>
      </c>
      <c r="V15" s="273">
        <v>15</v>
      </c>
      <c r="W15" s="273">
        <v>0</v>
      </c>
      <c r="X15" s="273">
        <v>0</v>
      </c>
      <c r="Y15" s="274">
        <v>0</v>
      </c>
      <c r="Z15" s="274">
        <v>0</v>
      </c>
      <c r="AA15" s="274">
        <v>0</v>
      </c>
      <c r="AB15" s="274">
        <v>0</v>
      </c>
      <c r="AC15" s="274">
        <v>1</v>
      </c>
      <c r="AD15" s="274">
        <v>1.85</v>
      </c>
      <c r="AE15" s="274">
        <v>0</v>
      </c>
      <c r="AF15" s="272">
        <v>0</v>
      </c>
      <c r="AG15" s="272">
        <v>0</v>
      </c>
      <c r="AH15" s="272">
        <v>0</v>
      </c>
      <c r="AI15" s="272">
        <v>0</v>
      </c>
      <c r="AJ15" s="272">
        <v>0</v>
      </c>
      <c r="AK15" s="272">
        <v>0</v>
      </c>
      <c r="AL15" s="272">
        <v>0</v>
      </c>
      <c r="AM15" s="272">
        <v>0</v>
      </c>
      <c r="AN15" s="272">
        <v>0</v>
      </c>
      <c r="AO15" s="272">
        <v>3</v>
      </c>
      <c r="AP15" s="272">
        <v>15</v>
      </c>
      <c r="AQ15" s="272">
        <v>12</v>
      </c>
      <c r="AR15" s="272">
        <v>0</v>
      </c>
      <c r="AS15" s="272">
        <v>0</v>
      </c>
      <c r="AT15" s="272">
        <v>3</v>
      </c>
      <c r="AU15" s="272">
        <v>15</v>
      </c>
      <c r="AV15" s="272">
        <v>0</v>
      </c>
      <c r="AW15" s="272">
        <v>0</v>
      </c>
      <c r="AX15" s="273">
        <v>15</v>
      </c>
      <c r="AY15" s="273">
        <v>0</v>
      </c>
      <c r="AZ15" s="273">
        <v>0</v>
      </c>
      <c r="BA15" s="274">
        <v>0</v>
      </c>
      <c r="BB15" s="274">
        <v>0</v>
      </c>
      <c r="BC15" s="274">
        <v>0</v>
      </c>
      <c r="BD15" s="274">
        <v>0</v>
      </c>
      <c r="BE15" s="274">
        <v>1</v>
      </c>
      <c r="BF15" s="274">
        <v>1.85</v>
      </c>
      <c r="BG15" s="274">
        <v>0</v>
      </c>
      <c r="BH15" s="272">
        <v>0</v>
      </c>
      <c r="BI15" s="272">
        <v>0</v>
      </c>
      <c r="BJ15" s="272">
        <v>0</v>
      </c>
      <c r="BK15" s="272">
        <v>0</v>
      </c>
      <c r="BL15" s="272">
        <v>0</v>
      </c>
      <c r="BM15" s="272">
        <v>0</v>
      </c>
      <c r="BN15" s="272">
        <v>0</v>
      </c>
      <c r="BO15" s="272">
        <v>0</v>
      </c>
      <c r="BP15" s="272">
        <v>0</v>
      </c>
      <c r="BQ15" s="272">
        <v>3</v>
      </c>
      <c r="BR15" s="272">
        <v>15</v>
      </c>
      <c r="BS15" s="272">
        <v>12</v>
      </c>
      <c r="BT15" s="272">
        <v>0</v>
      </c>
      <c r="BU15" s="272">
        <v>0</v>
      </c>
      <c r="BV15" s="272">
        <v>3</v>
      </c>
      <c r="BW15" s="272">
        <v>15</v>
      </c>
      <c r="BX15" s="272">
        <v>0</v>
      </c>
      <c r="BY15" s="272">
        <v>0</v>
      </c>
      <c r="BZ15" s="273">
        <v>15</v>
      </c>
      <c r="CA15" s="273">
        <v>0</v>
      </c>
      <c r="CB15" s="273">
        <v>0</v>
      </c>
      <c r="CC15" s="274">
        <v>0</v>
      </c>
      <c r="CD15" s="274">
        <v>0</v>
      </c>
      <c r="CE15" s="274">
        <v>0</v>
      </c>
      <c r="CF15" s="274">
        <v>0</v>
      </c>
      <c r="CG15" s="274">
        <v>1</v>
      </c>
      <c r="CH15" s="274">
        <v>1.85</v>
      </c>
      <c r="CI15" s="274">
        <v>0</v>
      </c>
      <c r="CJ15" s="272">
        <v>0</v>
      </c>
      <c r="CK15" s="272">
        <v>0</v>
      </c>
      <c r="CL15" s="272">
        <v>0</v>
      </c>
      <c r="CM15" s="272">
        <v>0</v>
      </c>
      <c r="CN15" s="272">
        <v>0</v>
      </c>
      <c r="CO15" s="272">
        <v>0</v>
      </c>
      <c r="CP15" s="272">
        <v>0</v>
      </c>
      <c r="CQ15" s="272">
        <v>0</v>
      </c>
      <c r="CR15" s="272">
        <v>0</v>
      </c>
      <c r="CS15" s="272">
        <v>3</v>
      </c>
      <c r="CT15" s="272">
        <v>15</v>
      </c>
      <c r="CU15" s="272">
        <v>12</v>
      </c>
      <c r="CV15" s="272">
        <v>0</v>
      </c>
      <c r="CW15" s="272">
        <v>0</v>
      </c>
      <c r="CX15" s="272">
        <v>3</v>
      </c>
      <c r="CY15" s="272">
        <v>15</v>
      </c>
      <c r="CZ15" s="272">
        <v>0</v>
      </c>
      <c r="DA15" s="272">
        <v>0</v>
      </c>
      <c r="DB15" s="273">
        <v>15</v>
      </c>
      <c r="DC15" s="273">
        <v>0</v>
      </c>
      <c r="DD15" s="273">
        <v>0</v>
      </c>
      <c r="DE15" s="274">
        <v>0</v>
      </c>
      <c r="DF15" s="274">
        <v>0</v>
      </c>
      <c r="DG15" s="274">
        <v>0</v>
      </c>
      <c r="DH15" s="274">
        <v>0</v>
      </c>
      <c r="DI15" s="274">
        <v>1</v>
      </c>
      <c r="DJ15" s="274">
        <v>1.85</v>
      </c>
      <c r="DK15" s="274">
        <v>0</v>
      </c>
      <c r="DL15" s="272">
        <v>0</v>
      </c>
      <c r="DM15" s="272">
        <v>0</v>
      </c>
      <c r="DN15" s="272">
        <v>0</v>
      </c>
      <c r="DO15" s="272">
        <v>0</v>
      </c>
      <c r="DP15" s="272">
        <v>0</v>
      </c>
      <c r="DQ15" s="272">
        <v>0</v>
      </c>
      <c r="DR15" s="272">
        <v>0</v>
      </c>
      <c r="DS15" s="272">
        <v>0</v>
      </c>
      <c r="DT15" s="272">
        <v>0</v>
      </c>
      <c r="DU15" s="272">
        <v>3</v>
      </c>
      <c r="DV15" s="272">
        <v>15</v>
      </c>
      <c r="DW15" s="272">
        <v>12</v>
      </c>
      <c r="DX15" s="272">
        <v>0</v>
      </c>
      <c r="DY15" s="272">
        <v>0</v>
      </c>
      <c r="DZ15" s="272">
        <v>3</v>
      </c>
      <c r="EA15" s="272">
        <v>15</v>
      </c>
      <c r="EB15" s="272">
        <v>0</v>
      </c>
      <c r="EC15" s="272">
        <v>0</v>
      </c>
      <c r="ED15" s="273">
        <v>15</v>
      </c>
      <c r="EE15" s="273">
        <v>0</v>
      </c>
      <c r="EF15" s="273">
        <v>0</v>
      </c>
      <c r="EG15" s="274">
        <v>0</v>
      </c>
      <c r="EH15" s="274">
        <v>0</v>
      </c>
      <c r="EI15" s="274">
        <v>0</v>
      </c>
      <c r="EJ15" s="274">
        <v>0</v>
      </c>
      <c r="EK15" s="274">
        <v>1</v>
      </c>
      <c r="EL15" s="274">
        <v>1.85</v>
      </c>
      <c r="EM15" s="274">
        <v>0</v>
      </c>
      <c r="EN15" s="272">
        <v>0</v>
      </c>
      <c r="EO15" s="272">
        <v>0</v>
      </c>
      <c r="EP15" s="272">
        <v>0</v>
      </c>
      <c r="EQ15" s="272">
        <v>0</v>
      </c>
      <c r="ER15" s="272">
        <v>0</v>
      </c>
      <c r="ES15" s="272">
        <v>0</v>
      </c>
      <c r="ET15" s="272">
        <v>0</v>
      </c>
      <c r="EU15" s="272">
        <v>0</v>
      </c>
      <c r="EV15" s="272">
        <v>0</v>
      </c>
      <c r="EW15" s="272">
        <v>3</v>
      </c>
      <c r="EX15" s="272">
        <v>15</v>
      </c>
      <c r="EY15" s="272">
        <v>12</v>
      </c>
      <c r="EZ15" s="272">
        <v>0</v>
      </c>
      <c r="FA15" s="272">
        <v>0</v>
      </c>
      <c r="FB15" s="272">
        <v>3</v>
      </c>
      <c r="FC15" s="272">
        <v>15</v>
      </c>
      <c r="FD15" s="272">
        <v>0</v>
      </c>
      <c r="FE15" s="272">
        <v>0</v>
      </c>
      <c r="FF15" s="273">
        <v>15</v>
      </c>
      <c r="FG15" s="273">
        <v>0</v>
      </c>
      <c r="FH15" s="273">
        <v>0</v>
      </c>
      <c r="FI15" s="274">
        <v>0</v>
      </c>
      <c r="FJ15" s="274">
        <v>0</v>
      </c>
      <c r="FK15" s="274">
        <v>0</v>
      </c>
      <c r="FL15" s="274">
        <v>0</v>
      </c>
      <c r="FM15" s="274">
        <v>1</v>
      </c>
      <c r="FN15" s="274">
        <v>1.85</v>
      </c>
      <c r="FO15" s="274">
        <v>0</v>
      </c>
      <c r="FP15" s="272">
        <v>0</v>
      </c>
      <c r="FQ15" s="272">
        <v>0</v>
      </c>
      <c r="FR15" s="272">
        <v>0</v>
      </c>
      <c r="FS15" s="272">
        <v>0</v>
      </c>
      <c r="FT15" s="272">
        <v>0</v>
      </c>
      <c r="FU15" s="272">
        <v>0</v>
      </c>
      <c r="FV15" s="272">
        <v>0</v>
      </c>
      <c r="FW15" s="272">
        <v>0</v>
      </c>
      <c r="FX15" s="272">
        <v>0</v>
      </c>
      <c r="FY15" s="272">
        <v>3</v>
      </c>
      <c r="FZ15" s="272">
        <v>15</v>
      </c>
      <c r="GA15" s="272">
        <v>12</v>
      </c>
      <c r="GB15" s="272">
        <v>0</v>
      </c>
      <c r="GC15" s="272">
        <v>0</v>
      </c>
      <c r="GD15" s="272">
        <v>5</v>
      </c>
      <c r="GE15" s="272">
        <v>25</v>
      </c>
      <c r="GF15" s="272">
        <v>0</v>
      </c>
      <c r="GG15" s="272">
        <v>0</v>
      </c>
      <c r="GH15" s="273">
        <v>25</v>
      </c>
      <c r="GI15" s="273">
        <v>0</v>
      </c>
      <c r="GJ15" s="273">
        <v>0</v>
      </c>
      <c r="GK15" s="274">
        <v>0</v>
      </c>
      <c r="GL15" s="274">
        <v>0</v>
      </c>
      <c r="GM15" s="274">
        <v>0</v>
      </c>
      <c r="GN15" s="274">
        <v>0</v>
      </c>
      <c r="GO15" s="274">
        <v>1</v>
      </c>
      <c r="GP15" s="274">
        <v>1.85</v>
      </c>
      <c r="GQ15" s="274">
        <v>0</v>
      </c>
    </row>
    <row r="16" spans="1:199" ht="14.5">
      <c r="A16" s="277">
        <v>9</v>
      </c>
      <c r="B16" s="270" t="s">
        <v>413</v>
      </c>
      <c r="C16" s="271">
        <v>9</v>
      </c>
      <c r="D16" s="272">
        <v>1</v>
      </c>
      <c r="E16" s="272">
        <v>0</v>
      </c>
      <c r="F16" s="272">
        <v>0</v>
      </c>
      <c r="G16" s="272">
        <v>0</v>
      </c>
      <c r="H16" s="272">
        <v>25</v>
      </c>
      <c r="I16" s="272">
        <v>6</v>
      </c>
      <c r="J16" s="272">
        <v>0</v>
      </c>
      <c r="K16" s="272">
        <v>0</v>
      </c>
      <c r="L16" s="272">
        <v>0</v>
      </c>
      <c r="M16" s="272">
        <v>0</v>
      </c>
      <c r="N16" s="272">
        <v>0</v>
      </c>
      <c r="O16" s="272">
        <v>0</v>
      </c>
      <c r="P16" s="272">
        <v>0</v>
      </c>
      <c r="Q16" s="272">
        <v>0</v>
      </c>
      <c r="R16" s="272">
        <v>0</v>
      </c>
      <c r="S16" s="272">
        <v>0</v>
      </c>
      <c r="T16" s="272">
        <v>0</v>
      </c>
      <c r="U16" s="272">
        <v>0</v>
      </c>
      <c r="V16" s="273">
        <v>25</v>
      </c>
      <c r="W16" s="273">
        <v>6</v>
      </c>
      <c r="X16" s="273">
        <v>0</v>
      </c>
      <c r="Y16" s="274">
        <v>3</v>
      </c>
      <c r="Z16" s="274">
        <v>12</v>
      </c>
      <c r="AA16" s="274">
        <v>0</v>
      </c>
      <c r="AB16" s="274">
        <v>0</v>
      </c>
      <c r="AC16" s="274">
        <v>0</v>
      </c>
      <c r="AD16" s="274">
        <v>0</v>
      </c>
      <c r="AE16" s="274">
        <v>2</v>
      </c>
      <c r="AF16" s="272">
        <v>1</v>
      </c>
      <c r="AG16" s="272">
        <v>0</v>
      </c>
      <c r="AH16" s="272">
        <v>0</v>
      </c>
      <c r="AI16" s="272">
        <v>0</v>
      </c>
      <c r="AJ16" s="272">
        <v>25</v>
      </c>
      <c r="AK16" s="272">
        <v>6</v>
      </c>
      <c r="AL16" s="272">
        <v>0</v>
      </c>
      <c r="AM16" s="272">
        <v>0</v>
      </c>
      <c r="AN16" s="272">
        <v>0</v>
      </c>
      <c r="AO16" s="272">
        <v>0</v>
      </c>
      <c r="AP16" s="272">
        <v>0</v>
      </c>
      <c r="AQ16" s="272">
        <v>0</v>
      </c>
      <c r="AR16" s="272">
        <v>0</v>
      </c>
      <c r="AS16" s="272">
        <v>0</v>
      </c>
      <c r="AT16" s="272">
        <v>0</v>
      </c>
      <c r="AU16" s="272">
        <v>0</v>
      </c>
      <c r="AV16" s="272">
        <v>0</v>
      </c>
      <c r="AW16" s="272">
        <v>0</v>
      </c>
      <c r="AX16" s="273">
        <v>25</v>
      </c>
      <c r="AY16" s="273">
        <v>6</v>
      </c>
      <c r="AZ16" s="273">
        <v>0</v>
      </c>
      <c r="BA16" s="274">
        <v>3</v>
      </c>
      <c r="BB16" s="274">
        <v>12</v>
      </c>
      <c r="BC16" s="274">
        <v>0</v>
      </c>
      <c r="BD16" s="274">
        <v>0</v>
      </c>
      <c r="BE16" s="274">
        <v>0</v>
      </c>
      <c r="BF16" s="274">
        <v>0</v>
      </c>
      <c r="BG16" s="274">
        <v>2</v>
      </c>
      <c r="BH16" s="272">
        <v>1</v>
      </c>
      <c r="BI16" s="272">
        <v>0</v>
      </c>
      <c r="BJ16" s="272">
        <v>0</v>
      </c>
      <c r="BK16" s="272">
        <v>0</v>
      </c>
      <c r="BL16" s="272">
        <v>25</v>
      </c>
      <c r="BM16" s="272">
        <v>6</v>
      </c>
      <c r="BN16" s="272">
        <v>0</v>
      </c>
      <c r="BO16" s="272">
        <v>0</v>
      </c>
      <c r="BP16" s="272">
        <v>0</v>
      </c>
      <c r="BQ16" s="272">
        <v>0</v>
      </c>
      <c r="BR16" s="272">
        <v>0</v>
      </c>
      <c r="BS16" s="272">
        <v>0</v>
      </c>
      <c r="BT16" s="272">
        <v>0</v>
      </c>
      <c r="BU16" s="272">
        <v>0</v>
      </c>
      <c r="BV16" s="272">
        <v>0</v>
      </c>
      <c r="BW16" s="272">
        <v>0</v>
      </c>
      <c r="BX16" s="272">
        <v>0</v>
      </c>
      <c r="BY16" s="272">
        <v>0</v>
      </c>
      <c r="BZ16" s="273">
        <v>25</v>
      </c>
      <c r="CA16" s="273">
        <v>6</v>
      </c>
      <c r="CB16" s="273">
        <v>0</v>
      </c>
      <c r="CC16" s="274">
        <v>3</v>
      </c>
      <c r="CD16" s="274">
        <v>12</v>
      </c>
      <c r="CE16" s="274">
        <v>0</v>
      </c>
      <c r="CF16" s="274">
        <v>0</v>
      </c>
      <c r="CG16" s="274">
        <v>0</v>
      </c>
      <c r="CH16" s="274">
        <v>0</v>
      </c>
      <c r="CI16" s="274">
        <v>2</v>
      </c>
      <c r="CJ16" s="272">
        <v>1</v>
      </c>
      <c r="CK16" s="272">
        <v>0</v>
      </c>
      <c r="CL16" s="272">
        <v>0</v>
      </c>
      <c r="CM16" s="272">
        <v>0</v>
      </c>
      <c r="CN16" s="272">
        <v>25</v>
      </c>
      <c r="CO16" s="272">
        <v>6</v>
      </c>
      <c r="CP16" s="272">
        <v>0</v>
      </c>
      <c r="CQ16" s="272">
        <v>0</v>
      </c>
      <c r="CR16" s="272">
        <v>0</v>
      </c>
      <c r="CS16" s="272">
        <v>0</v>
      </c>
      <c r="CT16" s="272">
        <v>0</v>
      </c>
      <c r="CU16" s="272">
        <v>0</v>
      </c>
      <c r="CV16" s="272">
        <v>0</v>
      </c>
      <c r="CW16" s="272">
        <v>0</v>
      </c>
      <c r="CX16" s="272">
        <v>0</v>
      </c>
      <c r="CY16" s="272">
        <v>0</v>
      </c>
      <c r="CZ16" s="272">
        <v>0</v>
      </c>
      <c r="DA16" s="272">
        <v>0</v>
      </c>
      <c r="DB16" s="273">
        <v>25</v>
      </c>
      <c r="DC16" s="273">
        <v>6</v>
      </c>
      <c r="DD16" s="273">
        <v>0</v>
      </c>
      <c r="DE16" s="274">
        <v>3</v>
      </c>
      <c r="DF16" s="274">
        <v>12</v>
      </c>
      <c r="DG16" s="274">
        <v>0</v>
      </c>
      <c r="DH16" s="274">
        <v>0</v>
      </c>
      <c r="DI16" s="274">
        <v>0</v>
      </c>
      <c r="DJ16" s="274">
        <v>0</v>
      </c>
      <c r="DK16" s="274">
        <v>2</v>
      </c>
      <c r="DL16" s="272">
        <v>1</v>
      </c>
      <c r="DM16" s="272">
        <v>0</v>
      </c>
      <c r="DN16" s="272">
        <v>0</v>
      </c>
      <c r="DO16" s="272">
        <v>0</v>
      </c>
      <c r="DP16" s="272">
        <v>25</v>
      </c>
      <c r="DQ16" s="272">
        <v>6</v>
      </c>
      <c r="DR16" s="272">
        <v>0</v>
      </c>
      <c r="DS16" s="272">
        <v>0</v>
      </c>
      <c r="DT16" s="272">
        <v>0</v>
      </c>
      <c r="DU16" s="272">
        <v>0</v>
      </c>
      <c r="DV16" s="272">
        <v>0</v>
      </c>
      <c r="DW16" s="272">
        <v>0</v>
      </c>
      <c r="DX16" s="272">
        <v>0</v>
      </c>
      <c r="DY16" s="272">
        <v>0</v>
      </c>
      <c r="DZ16" s="272">
        <v>0</v>
      </c>
      <c r="EA16" s="272">
        <v>0</v>
      </c>
      <c r="EB16" s="272">
        <v>0</v>
      </c>
      <c r="EC16" s="272">
        <v>0</v>
      </c>
      <c r="ED16" s="273">
        <v>25</v>
      </c>
      <c r="EE16" s="273">
        <v>6</v>
      </c>
      <c r="EF16" s="273">
        <v>0</v>
      </c>
      <c r="EG16" s="274">
        <v>4</v>
      </c>
      <c r="EH16" s="274">
        <v>16.5</v>
      </c>
      <c r="EI16" s="274">
        <v>0</v>
      </c>
      <c r="EJ16" s="274">
        <v>0</v>
      </c>
      <c r="EK16" s="274">
        <v>0</v>
      </c>
      <c r="EL16" s="274">
        <v>0</v>
      </c>
      <c r="EM16" s="274">
        <v>2</v>
      </c>
      <c r="EN16" s="272">
        <v>1</v>
      </c>
      <c r="EO16" s="272">
        <v>0</v>
      </c>
      <c r="EP16" s="272">
        <v>0</v>
      </c>
      <c r="EQ16" s="272">
        <v>0</v>
      </c>
      <c r="ER16" s="272">
        <v>12.5</v>
      </c>
      <c r="ES16" s="272">
        <v>6</v>
      </c>
      <c r="ET16" s="272">
        <v>0</v>
      </c>
      <c r="EU16" s="272">
        <v>0</v>
      </c>
      <c r="EV16" s="272">
        <v>0</v>
      </c>
      <c r="EW16" s="272">
        <v>0</v>
      </c>
      <c r="EX16" s="272">
        <v>0</v>
      </c>
      <c r="EY16" s="272">
        <v>0</v>
      </c>
      <c r="EZ16" s="272">
        <v>0</v>
      </c>
      <c r="FA16" s="272">
        <v>0</v>
      </c>
      <c r="FB16" s="272">
        <v>0</v>
      </c>
      <c r="FC16" s="272">
        <v>0</v>
      </c>
      <c r="FD16" s="272">
        <v>0</v>
      </c>
      <c r="FE16" s="272">
        <v>0</v>
      </c>
      <c r="FF16" s="273">
        <v>12.5</v>
      </c>
      <c r="FG16" s="273">
        <v>6</v>
      </c>
      <c r="FH16" s="273">
        <v>0</v>
      </c>
      <c r="FI16" s="274">
        <v>4</v>
      </c>
      <c r="FJ16" s="274">
        <v>16.5</v>
      </c>
      <c r="FK16" s="274">
        <v>0</v>
      </c>
      <c r="FL16" s="274">
        <v>0</v>
      </c>
      <c r="FM16" s="274">
        <v>0</v>
      </c>
      <c r="FN16" s="274">
        <v>0</v>
      </c>
      <c r="FO16" s="274">
        <v>1</v>
      </c>
      <c r="FP16" s="272">
        <v>1</v>
      </c>
      <c r="FQ16" s="272">
        <v>0</v>
      </c>
      <c r="FR16" s="272">
        <v>0</v>
      </c>
      <c r="FS16" s="272">
        <v>0</v>
      </c>
      <c r="FT16" s="272">
        <v>25</v>
      </c>
      <c r="FU16" s="272">
        <v>6</v>
      </c>
      <c r="FV16" s="272">
        <v>0</v>
      </c>
      <c r="FW16" s="272">
        <v>0</v>
      </c>
      <c r="FX16" s="272">
        <v>0</v>
      </c>
      <c r="FY16" s="272">
        <v>0</v>
      </c>
      <c r="FZ16" s="272">
        <v>0</v>
      </c>
      <c r="GA16" s="272">
        <v>0</v>
      </c>
      <c r="GB16" s="272">
        <v>0</v>
      </c>
      <c r="GC16" s="272">
        <v>0</v>
      </c>
      <c r="GD16" s="272">
        <v>0</v>
      </c>
      <c r="GE16" s="272">
        <v>0</v>
      </c>
      <c r="GF16" s="272">
        <v>0</v>
      </c>
      <c r="GG16" s="272">
        <v>0</v>
      </c>
      <c r="GH16" s="273">
        <v>25</v>
      </c>
      <c r="GI16" s="273">
        <v>6</v>
      </c>
      <c r="GJ16" s="273">
        <v>0</v>
      </c>
      <c r="GK16" s="274">
        <v>4</v>
      </c>
      <c r="GL16" s="274">
        <v>16.5</v>
      </c>
      <c r="GM16" s="274">
        <v>0</v>
      </c>
      <c r="GN16" s="274">
        <v>0</v>
      </c>
      <c r="GO16" s="274">
        <v>0</v>
      </c>
      <c r="GP16" s="274">
        <v>0</v>
      </c>
      <c r="GQ16" s="274">
        <v>2</v>
      </c>
    </row>
    <row r="17" spans="1:199" ht="14.5">
      <c r="A17" s="269">
        <v>10</v>
      </c>
      <c r="B17" s="270" t="s">
        <v>414</v>
      </c>
      <c r="C17" s="271">
        <v>10</v>
      </c>
      <c r="D17" s="272">
        <v>0</v>
      </c>
      <c r="E17" s="272">
        <v>0</v>
      </c>
      <c r="F17" s="272">
        <v>0</v>
      </c>
      <c r="G17" s="272">
        <v>0</v>
      </c>
      <c r="H17" s="272">
        <v>0</v>
      </c>
      <c r="I17" s="272">
        <v>0</v>
      </c>
      <c r="J17" s="272">
        <v>0</v>
      </c>
      <c r="K17" s="272">
        <v>0</v>
      </c>
      <c r="L17" s="272">
        <v>0</v>
      </c>
      <c r="M17" s="272">
        <v>0</v>
      </c>
      <c r="N17" s="272">
        <v>0</v>
      </c>
      <c r="O17" s="272">
        <v>0</v>
      </c>
      <c r="P17" s="272">
        <v>0</v>
      </c>
      <c r="Q17" s="272">
        <v>0</v>
      </c>
      <c r="R17" s="272">
        <v>0</v>
      </c>
      <c r="S17" s="272">
        <v>0</v>
      </c>
      <c r="T17" s="272">
        <v>0</v>
      </c>
      <c r="U17" s="272">
        <v>0</v>
      </c>
      <c r="V17" s="273">
        <v>0</v>
      </c>
      <c r="W17" s="273">
        <v>0</v>
      </c>
      <c r="X17" s="273">
        <v>0</v>
      </c>
      <c r="Y17" s="274">
        <v>0</v>
      </c>
      <c r="Z17" s="274">
        <v>0</v>
      </c>
      <c r="AA17" s="274">
        <v>0</v>
      </c>
      <c r="AB17" s="274">
        <v>0</v>
      </c>
      <c r="AC17" s="274">
        <v>1</v>
      </c>
      <c r="AD17" s="274">
        <v>1.85</v>
      </c>
      <c r="AE17" s="274">
        <v>0</v>
      </c>
      <c r="AF17" s="272">
        <v>0</v>
      </c>
      <c r="AG17" s="272">
        <v>0</v>
      </c>
      <c r="AH17" s="272">
        <v>0</v>
      </c>
      <c r="AI17" s="272">
        <v>0</v>
      </c>
      <c r="AJ17" s="272">
        <v>0</v>
      </c>
      <c r="AK17" s="272">
        <v>0</v>
      </c>
      <c r="AL17" s="272">
        <v>0</v>
      </c>
      <c r="AM17" s="272">
        <v>0</v>
      </c>
      <c r="AN17" s="272">
        <v>0</v>
      </c>
      <c r="AO17" s="272">
        <v>0</v>
      </c>
      <c r="AP17" s="272">
        <v>0</v>
      </c>
      <c r="AQ17" s="272">
        <v>0</v>
      </c>
      <c r="AR17" s="272">
        <v>0</v>
      </c>
      <c r="AS17" s="272">
        <v>0</v>
      </c>
      <c r="AT17" s="272">
        <v>0</v>
      </c>
      <c r="AU17" s="272">
        <v>0</v>
      </c>
      <c r="AV17" s="272">
        <v>0</v>
      </c>
      <c r="AW17" s="272">
        <v>0</v>
      </c>
      <c r="AX17" s="273">
        <v>0</v>
      </c>
      <c r="AY17" s="273">
        <v>0</v>
      </c>
      <c r="AZ17" s="273">
        <v>0</v>
      </c>
      <c r="BA17" s="274">
        <v>0</v>
      </c>
      <c r="BB17" s="274">
        <v>0</v>
      </c>
      <c r="BC17" s="274">
        <v>0</v>
      </c>
      <c r="BD17" s="274">
        <v>0</v>
      </c>
      <c r="BE17" s="274">
        <v>1</v>
      </c>
      <c r="BF17" s="274">
        <v>1.85</v>
      </c>
      <c r="BG17" s="274">
        <v>0</v>
      </c>
      <c r="BH17" s="272">
        <v>0</v>
      </c>
      <c r="BI17" s="272">
        <v>0</v>
      </c>
      <c r="BJ17" s="272">
        <v>0</v>
      </c>
      <c r="BK17" s="272">
        <v>0</v>
      </c>
      <c r="BL17" s="272">
        <v>0</v>
      </c>
      <c r="BM17" s="272">
        <v>0</v>
      </c>
      <c r="BN17" s="272">
        <v>0</v>
      </c>
      <c r="BO17" s="272">
        <v>0</v>
      </c>
      <c r="BP17" s="272">
        <v>0</v>
      </c>
      <c r="BQ17" s="272">
        <v>0</v>
      </c>
      <c r="BR17" s="272">
        <v>0</v>
      </c>
      <c r="BS17" s="272">
        <v>0</v>
      </c>
      <c r="BT17" s="272">
        <v>0</v>
      </c>
      <c r="BU17" s="272">
        <v>0</v>
      </c>
      <c r="BV17" s="272">
        <v>0</v>
      </c>
      <c r="BW17" s="272">
        <v>0</v>
      </c>
      <c r="BX17" s="272">
        <v>0</v>
      </c>
      <c r="BY17" s="272">
        <v>0</v>
      </c>
      <c r="BZ17" s="273">
        <v>0</v>
      </c>
      <c r="CA17" s="273">
        <v>0</v>
      </c>
      <c r="CB17" s="273">
        <v>0</v>
      </c>
      <c r="CC17" s="274">
        <v>0</v>
      </c>
      <c r="CD17" s="274">
        <v>0</v>
      </c>
      <c r="CE17" s="274">
        <v>0</v>
      </c>
      <c r="CF17" s="274">
        <v>0</v>
      </c>
      <c r="CG17" s="274">
        <v>1</v>
      </c>
      <c r="CH17" s="274">
        <v>1.85</v>
      </c>
      <c r="CI17" s="274">
        <v>0</v>
      </c>
      <c r="CJ17" s="272">
        <v>0</v>
      </c>
      <c r="CK17" s="272">
        <v>0</v>
      </c>
      <c r="CL17" s="272">
        <v>0</v>
      </c>
      <c r="CM17" s="272">
        <v>0</v>
      </c>
      <c r="CN17" s="272">
        <v>0</v>
      </c>
      <c r="CO17" s="272">
        <v>0</v>
      </c>
      <c r="CP17" s="272">
        <v>0</v>
      </c>
      <c r="CQ17" s="272">
        <v>0</v>
      </c>
      <c r="CR17" s="272">
        <v>0</v>
      </c>
      <c r="CS17" s="272">
        <v>0</v>
      </c>
      <c r="CT17" s="272">
        <v>0</v>
      </c>
      <c r="CU17" s="272">
        <v>0</v>
      </c>
      <c r="CV17" s="272">
        <v>0</v>
      </c>
      <c r="CW17" s="272">
        <v>0</v>
      </c>
      <c r="CX17" s="272">
        <v>0</v>
      </c>
      <c r="CY17" s="272">
        <v>0</v>
      </c>
      <c r="CZ17" s="272">
        <v>0</v>
      </c>
      <c r="DA17" s="272">
        <v>0</v>
      </c>
      <c r="DB17" s="273">
        <v>0</v>
      </c>
      <c r="DC17" s="273">
        <v>0</v>
      </c>
      <c r="DD17" s="273">
        <v>0</v>
      </c>
      <c r="DE17" s="274">
        <v>0</v>
      </c>
      <c r="DF17" s="274">
        <v>0</v>
      </c>
      <c r="DG17" s="274">
        <v>0</v>
      </c>
      <c r="DH17" s="274">
        <v>0</v>
      </c>
      <c r="DI17" s="274">
        <v>1</v>
      </c>
      <c r="DJ17" s="274">
        <v>1.85</v>
      </c>
      <c r="DK17" s="274">
        <v>0</v>
      </c>
      <c r="DL17" s="272">
        <v>0</v>
      </c>
      <c r="DM17" s="272">
        <v>0</v>
      </c>
      <c r="DN17" s="272">
        <v>0</v>
      </c>
      <c r="DO17" s="272">
        <v>0</v>
      </c>
      <c r="DP17" s="272">
        <v>0</v>
      </c>
      <c r="DQ17" s="272">
        <v>0</v>
      </c>
      <c r="DR17" s="272">
        <v>0</v>
      </c>
      <c r="DS17" s="272">
        <v>0</v>
      </c>
      <c r="DT17" s="272">
        <v>0</v>
      </c>
      <c r="DU17" s="272">
        <v>0</v>
      </c>
      <c r="DV17" s="272">
        <v>0</v>
      </c>
      <c r="DW17" s="272">
        <v>0</v>
      </c>
      <c r="DX17" s="272">
        <v>0</v>
      </c>
      <c r="DY17" s="272">
        <v>0</v>
      </c>
      <c r="DZ17" s="272">
        <v>1</v>
      </c>
      <c r="EA17" s="272">
        <v>5</v>
      </c>
      <c r="EB17" s="272">
        <v>0</v>
      </c>
      <c r="EC17" s="272">
        <v>0</v>
      </c>
      <c r="ED17" s="273">
        <v>5</v>
      </c>
      <c r="EE17" s="273">
        <v>0</v>
      </c>
      <c r="EF17" s="273">
        <v>0</v>
      </c>
      <c r="EG17" s="274">
        <v>0</v>
      </c>
      <c r="EH17" s="274">
        <v>0</v>
      </c>
      <c r="EI17" s="274">
        <v>0</v>
      </c>
      <c r="EJ17" s="274">
        <v>0</v>
      </c>
      <c r="EK17" s="274">
        <v>1</v>
      </c>
      <c r="EL17" s="274">
        <v>1.85</v>
      </c>
      <c r="EM17" s="274">
        <v>0</v>
      </c>
      <c r="EN17" s="272">
        <v>0</v>
      </c>
      <c r="EO17" s="272">
        <v>0</v>
      </c>
      <c r="EP17" s="272">
        <v>0</v>
      </c>
      <c r="EQ17" s="272">
        <v>0</v>
      </c>
      <c r="ER17" s="272">
        <v>0</v>
      </c>
      <c r="ES17" s="272">
        <v>0</v>
      </c>
      <c r="ET17" s="272">
        <v>0</v>
      </c>
      <c r="EU17" s="272">
        <v>0</v>
      </c>
      <c r="EV17" s="272">
        <v>0</v>
      </c>
      <c r="EW17" s="272">
        <v>0</v>
      </c>
      <c r="EX17" s="272">
        <v>0</v>
      </c>
      <c r="EY17" s="272">
        <v>0</v>
      </c>
      <c r="EZ17" s="272">
        <v>0</v>
      </c>
      <c r="FA17" s="272">
        <v>0</v>
      </c>
      <c r="FB17" s="272">
        <v>1</v>
      </c>
      <c r="FC17" s="272">
        <v>5</v>
      </c>
      <c r="FD17" s="272">
        <v>0</v>
      </c>
      <c r="FE17" s="272">
        <v>0</v>
      </c>
      <c r="FF17" s="273">
        <v>5</v>
      </c>
      <c r="FG17" s="273">
        <v>0</v>
      </c>
      <c r="FH17" s="273">
        <v>0</v>
      </c>
      <c r="FI17" s="274">
        <v>0</v>
      </c>
      <c r="FJ17" s="274">
        <v>0</v>
      </c>
      <c r="FK17" s="274">
        <v>0</v>
      </c>
      <c r="FL17" s="274">
        <v>0</v>
      </c>
      <c r="FM17" s="274">
        <v>1</v>
      </c>
      <c r="FN17" s="274">
        <v>1.85</v>
      </c>
      <c r="FO17" s="274">
        <v>0</v>
      </c>
      <c r="FP17" s="272">
        <v>0</v>
      </c>
      <c r="FQ17" s="272">
        <v>0</v>
      </c>
      <c r="FR17" s="272">
        <v>0</v>
      </c>
      <c r="FS17" s="272">
        <v>0</v>
      </c>
      <c r="FT17" s="272">
        <v>0</v>
      </c>
      <c r="FU17" s="272">
        <v>0</v>
      </c>
      <c r="FV17" s="272">
        <v>0</v>
      </c>
      <c r="FW17" s="272">
        <v>0</v>
      </c>
      <c r="FX17" s="272">
        <v>0</v>
      </c>
      <c r="FY17" s="272">
        <v>0</v>
      </c>
      <c r="FZ17" s="272">
        <v>0</v>
      </c>
      <c r="GA17" s="272">
        <v>0</v>
      </c>
      <c r="GB17" s="272">
        <v>0</v>
      </c>
      <c r="GC17" s="272">
        <v>0</v>
      </c>
      <c r="GD17" s="272">
        <v>4</v>
      </c>
      <c r="GE17" s="272">
        <v>20</v>
      </c>
      <c r="GF17" s="272">
        <v>0</v>
      </c>
      <c r="GG17" s="272">
        <v>0</v>
      </c>
      <c r="GH17" s="273">
        <v>20</v>
      </c>
      <c r="GI17" s="273">
        <v>0</v>
      </c>
      <c r="GJ17" s="273">
        <v>0</v>
      </c>
      <c r="GK17" s="274">
        <v>0</v>
      </c>
      <c r="GL17" s="274">
        <v>0</v>
      </c>
      <c r="GM17" s="274">
        <v>0</v>
      </c>
      <c r="GN17" s="274">
        <v>0</v>
      </c>
      <c r="GO17" s="274">
        <v>1</v>
      </c>
      <c r="GP17" s="274">
        <v>1.85</v>
      </c>
      <c r="GQ17" s="274">
        <v>0</v>
      </c>
    </row>
    <row r="18" spans="1:199" ht="14.5">
      <c r="A18" s="277">
        <v>11</v>
      </c>
      <c r="B18" s="270" t="s">
        <v>144</v>
      </c>
      <c r="C18" s="271">
        <v>11</v>
      </c>
      <c r="D18" s="272">
        <v>0</v>
      </c>
      <c r="E18" s="272">
        <v>0</v>
      </c>
      <c r="F18" s="272">
        <v>0</v>
      </c>
      <c r="G18" s="272">
        <v>0</v>
      </c>
      <c r="H18" s="272">
        <v>0</v>
      </c>
      <c r="I18" s="272">
        <v>0</v>
      </c>
      <c r="J18" s="272">
        <v>0</v>
      </c>
      <c r="K18" s="272">
        <v>0</v>
      </c>
      <c r="L18" s="272">
        <v>0</v>
      </c>
      <c r="M18" s="272">
        <v>9</v>
      </c>
      <c r="N18" s="272">
        <v>45</v>
      </c>
      <c r="O18" s="272">
        <v>36</v>
      </c>
      <c r="P18" s="272">
        <v>0</v>
      </c>
      <c r="Q18" s="272">
        <v>0</v>
      </c>
      <c r="R18" s="272">
        <v>1</v>
      </c>
      <c r="S18" s="272">
        <v>5</v>
      </c>
      <c r="T18" s="272">
        <v>1</v>
      </c>
      <c r="U18" s="272">
        <v>0</v>
      </c>
      <c r="V18" s="273">
        <v>5</v>
      </c>
      <c r="W18" s="273">
        <v>1</v>
      </c>
      <c r="X18" s="273">
        <v>0</v>
      </c>
      <c r="Y18" s="274">
        <v>0</v>
      </c>
      <c r="Z18" s="274">
        <v>0</v>
      </c>
      <c r="AA18" s="274">
        <v>6</v>
      </c>
      <c r="AB18" s="274">
        <v>18</v>
      </c>
      <c r="AC18" s="274">
        <v>1</v>
      </c>
      <c r="AD18" s="274">
        <v>1.85</v>
      </c>
      <c r="AE18" s="274">
        <v>0</v>
      </c>
      <c r="AF18" s="272">
        <v>0</v>
      </c>
      <c r="AG18" s="272">
        <v>0</v>
      </c>
      <c r="AH18" s="272">
        <v>0</v>
      </c>
      <c r="AI18" s="272">
        <v>0</v>
      </c>
      <c r="AJ18" s="272">
        <v>0</v>
      </c>
      <c r="AK18" s="272">
        <v>0</v>
      </c>
      <c r="AL18" s="272">
        <v>0</v>
      </c>
      <c r="AM18" s="272">
        <v>0</v>
      </c>
      <c r="AN18" s="272">
        <v>0</v>
      </c>
      <c r="AO18" s="272">
        <v>9</v>
      </c>
      <c r="AP18" s="272">
        <v>45</v>
      </c>
      <c r="AQ18" s="272">
        <v>36</v>
      </c>
      <c r="AR18" s="272">
        <v>0</v>
      </c>
      <c r="AS18" s="272">
        <v>0</v>
      </c>
      <c r="AT18" s="272">
        <v>1</v>
      </c>
      <c r="AU18" s="272">
        <v>5</v>
      </c>
      <c r="AV18" s="272">
        <v>1</v>
      </c>
      <c r="AW18" s="272">
        <v>0</v>
      </c>
      <c r="AX18" s="273">
        <v>5</v>
      </c>
      <c r="AY18" s="273">
        <v>1</v>
      </c>
      <c r="AZ18" s="273">
        <v>0</v>
      </c>
      <c r="BA18" s="274">
        <v>0</v>
      </c>
      <c r="BB18" s="274">
        <v>0</v>
      </c>
      <c r="BC18" s="274">
        <v>6</v>
      </c>
      <c r="BD18" s="274">
        <v>18</v>
      </c>
      <c r="BE18" s="274">
        <v>1</v>
      </c>
      <c r="BF18" s="274">
        <v>1.85</v>
      </c>
      <c r="BG18" s="274">
        <v>0</v>
      </c>
      <c r="BH18" s="272">
        <v>0</v>
      </c>
      <c r="BI18" s="272">
        <v>0</v>
      </c>
      <c r="BJ18" s="272">
        <v>0</v>
      </c>
      <c r="BK18" s="272">
        <v>0</v>
      </c>
      <c r="BL18" s="272">
        <v>0</v>
      </c>
      <c r="BM18" s="272">
        <v>0</v>
      </c>
      <c r="BN18" s="272">
        <v>0</v>
      </c>
      <c r="BO18" s="272">
        <v>0</v>
      </c>
      <c r="BP18" s="272">
        <v>0</v>
      </c>
      <c r="BQ18" s="272">
        <v>36</v>
      </c>
      <c r="BR18" s="272">
        <v>180</v>
      </c>
      <c r="BS18" s="272">
        <v>144</v>
      </c>
      <c r="BT18" s="272">
        <v>0</v>
      </c>
      <c r="BU18" s="272">
        <v>0</v>
      </c>
      <c r="BV18" s="272">
        <v>1</v>
      </c>
      <c r="BW18" s="272">
        <v>5</v>
      </c>
      <c r="BX18" s="272">
        <v>1</v>
      </c>
      <c r="BY18" s="272">
        <v>0</v>
      </c>
      <c r="BZ18" s="273">
        <v>5</v>
      </c>
      <c r="CA18" s="273">
        <v>1</v>
      </c>
      <c r="CB18" s="273">
        <v>0</v>
      </c>
      <c r="CC18" s="274">
        <v>0</v>
      </c>
      <c r="CD18" s="274">
        <v>0</v>
      </c>
      <c r="CE18" s="274">
        <v>6</v>
      </c>
      <c r="CF18" s="274">
        <v>18</v>
      </c>
      <c r="CG18" s="274">
        <v>1</v>
      </c>
      <c r="CH18" s="274">
        <v>1.85</v>
      </c>
      <c r="CI18" s="274">
        <v>0</v>
      </c>
      <c r="CJ18" s="272">
        <v>0</v>
      </c>
      <c r="CK18" s="272">
        <v>0</v>
      </c>
      <c r="CL18" s="272">
        <v>0</v>
      </c>
      <c r="CM18" s="272">
        <v>0</v>
      </c>
      <c r="CN18" s="272">
        <v>0</v>
      </c>
      <c r="CO18" s="272">
        <v>0</v>
      </c>
      <c r="CP18" s="272">
        <v>0</v>
      </c>
      <c r="CQ18" s="272">
        <v>0</v>
      </c>
      <c r="CR18" s="272">
        <v>0</v>
      </c>
      <c r="CS18" s="272">
        <v>36</v>
      </c>
      <c r="CT18" s="272">
        <v>180</v>
      </c>
      <c r="CU18" s="272">
        <v>144</v>
      </c>
      <c r="CV18" s="272">
        <v>0</v>
      </c>
      <c r="CW18" s="272">
        <v>0</v>
      </c>
      <c r="CX18" s="272">
        <v>1</v>
      </c>
      <c r="CY18" s="272">
        <v>5</v>
      </c>
      <c r="CZ18" s="272">
        <v>1</v>
      </c>
      <c r="DA18" s="272">
        <v>0</v>
      </c>
      <c r="DB18" s="273">
        <v>5</v>
      </c>
      <c r="DC18" s="273">
        <v>1</v>
      </c>
      <c r="DD18" s="273">
        <v>0</v>
      </c>
      <c r="DE18" s="274">
        <v>0</v>
      </c>
      <c r="DF18" s="274">
        <v>0</v>
      </c>
      <c r="DG18" s="274">
        <v>6</v>
      </c>
      <c r="DH18" s="274">
        <v>18</v>
      </c>
      <c r="DI18" s="274">
        <v>1</v>
      </c>
      <c r="DJ18" s="274">
        <v>1.85</v>
      </c>
      <c r="DK18" s="274">
        <v>0</v>
      </c>
      <c r="DL18" s="272">
        <v>0</v>
      </c>
      <c r="DM18" s="272">
        <v>0</v>
      </c>
      <c r="DN18" s="272">
        <v>0</v>
      </c>
      <c r="DO18" s="272">
        <v>0</v>
      </c>
      <c r="DP18" s="272">
        <v>0</v>
      </c>
      <c r="DQ18" s="272">
        <v>0</v>
      </c>
      <c r="DR18" s="272">
        <v>0</v>
      </c>
      <c r="DS18" s="272">
        <v>0</v>
      </c>
      <c r="DT18" s="272">
        <v>0</v>
      </c>
      <c r="DU18" s="272">
        <v>36</v>
      </c>
      <c r="DV18" s="272">
        <v>180</v>
      </c>
      <c r="DW18" s="272">
        <v>144</v>
      </c>
      <c r="DX18" s="272">
        <v>0</v>
      </c>
      <c r="DY18" s="272">
        <v>0</v>
      </c>
      <c r="DZ18" s="272">
        <v>2</v>
      </c>
      <c r="EA18" s="272">
        <v>10</v>
      </c>
      <c r="EB18" s="272">
        <v>1</v>
      </c>
      <c r="EC18" s="272">
        <v>0</v>
      </c>
      <c r="ED18" s="273">
        <v>10</v>
      </c>
      <c r="EE18" s="273">
        <v>1</v>
      </c>
      <c r="EF18" s="273">
        <v>0</v>
      </c>
      <c r="EG18" s="274">
        <v>0</v>
      </c>
      <c r="EH18" s="274">
        <v>0</v>
      </c>
      <c r="EI18" s="274">
        <v>6</v>
      </c>
      <c r="EJ18" s="274">
        <v>18</v>
      </c>
      <c r="EK18" s="274">
        <v>1</v>
      </c>
      <c r="EL18" s="274">
        <v>1.85</v>
      </c>
      <c r="EM18" s="274">
        <v>0</v>
      </c>
      <c r="EN18" s="272">
        <v>0</v>
      </c>
      <c r="EO18" s="272">
        <v>0</v>
      </c>
      <c r="EP18" s="272">
        <v>0</v>
      </c>
      <c r="EQ18" s="272">
        <v>0</v>
      </c>
      <c r="ER18" s="272">
        <v>0</v>
      </c>
      <c r="ES18" s="272">
        <v>0</v>
      </c>
      <c r="ET18" s="272">
        <v>0</v>
      </c>
      <c r="EU18" s="272">
        <v>0</v>
      </c>
      <c r="EV18" s="272">
        <v>0</v>
      </c>
      <c r="EW18" s="272">
        <v>36</v>
      </c>
      <c r="EX18" s="272">
        <v>180</v>
      </c>
      <c r="EY18" s="272">
        <v>144</v>
      </c>
      <c r="EZ18" s="272">
        <v>0</v>
      </c>
      <c r="FA18" s="272">
        <v>0</v>
      </c>
      <c r="FB18" s="272">
        <v>2</v>
      </c>
      <c r="FC18" s="272">
        <v>10</v>
      </c>
      <c r="FD18" s="272">
        <v>1</v>
      </c>
      <c r="FE18" s="272">
        <v>0</v>
      </c>
      <c r="FF18" s="273">
        <v>10</v>
      </c>
      <c r="FG18" s="273">
        <v>1</v>
      </c>
      <c r="FH18" s="273">
        <v>0</v>
      </c>
      <c r="FI18" s="274">
        <v>0</v>
      </c>
      <c r="FJ18" s="274">
        <v>0</v>
      </c>
      <c r="FK18" s="274">
        <v>6</v>
      </c>
      <c r="FL18" s="274">
        <v>18</v>
      </c>
      <c r="FM18" s="274">
        <v>1</v>
      </c>
      <c r="FN18" s="274">
        <v>1.85</v>
      </c>
      <c r="FO18" s="274">
        <v>0</v>
      </c>
      <c r="FP18" s="272">
        <v>0</v>
      </c>
      <c r="FQ18" s="272">
        <v>0</v>
      </c>
      <c r="FR18" s="272">
        <v>0</v>
      </c>
      <c r="FS18" s="272">
        <v>0</v>
      </c>
      <c r="FT18" s="272">
        <v>0</v>
      </c>
      <c r="FU18" s="272">
        <v>0</v>
      </c>
      <c r="FV18" s="272">
        <v>0</v>
      </c>
      <c r="FW18" s="272">
        <v>0</v>
      </c>
      <c r="FX18" s="272">
        <v>0</v>
      </c>
      <c r="FY18" s="272">
        <v>36</v>
      </c>
      <c r="FZ18" s="272">
        <v>180</v>
      </c>
      <c r="GA18" s="272">
        <v>144</v>
      </c>
      <c r="GB18" s="272">
        <v>0</v>
      </c>
      <c r="GC18" s="272">
        <v>0</v>
      </c>
      <c r="GD18" s="272">
        <v>2</v>
      </c>
      <c r="GE18" s="272">
        <v>10</v>
      </c>
      <c r="GF18" s="272">
        <v>1</v>
      </c>
      <c r="GG18" s="272">
        <v>0</v>
      </c>
      <c r="GH18" s="273">
        <v>10</v>
      </c>
      <c r="GI18" s="273">
        <v>1</v>
      </c>
      <c r="GJ18" s="273">
        <v>0</v>
      </c>
      <c r="GK18" s="274">
        <v>0</v>
      </c>
      <c r="GL18" s="274">
        <v>0</v>
      </c>
      <c r="GM18" s="274">
        <v>6</v>
      </c>
      <c r="GN18" s="274">
        <v>18</v>
      </c>
      <c r="GO18" s="274">
        <v>1</v>
      </c>
      <c r="GP18" s="274">
        <v>1.85</v>
      </c>
      <c r="GQ18" s="274">
        <v>0</v>
      </c>
    </row>
    <row r="19" spans="1:199" ht="14.5">
      <c r="A19" s="269">
        <v>12</v>
      </c>
      <c r="B19" s="270" t="s">
        <v>415</v>
      </c>
      <c r="C19" s="271">
        <v>12</v>
      </c>
      <c r="D19" s="272">
        <v>0</v>
      </c>
      <c r="E19" s="272">
        <v>0</v>
      </c>
      <c r="F19" s="272">
        <v>0</v>
      </c>
      <c r="G19" s="272">
        <v>0</v>
      </c>
      <c r="H19" s="272">
        <v>0</v>
      </c>
      <c r="I19" s="272">
        <v>0</v>
      </c>
      <c r="J19" s="272">
        <v>6</v>
      </c>
      <c r="K19" s="272">
        <v>0</v>
      </c>
      <c r="L19" s="272">
        <v>0</v>
      </c>
      <c r="M19" s="272">
        <v>7</v>
      </c>
      <c r="N19" s="272">
        <v>110</v>
      </c>
      <c r="O19" s="272">
        <v>64</v>
      </c>
      <c r="P19" s="272">
        <v>0</v>
      </c>
      <c r="Q19" s="272">
        <v>0</v>
      </c>
      <c r="R19" s="272">
        <v>0</v>
      </c>
      <c r="S19" s="272">
        <v>0</v>
      </c>
      <c r="T19" s="272">
        <v>0</v>
      </c>
      <c r="U19" s="272">
        <v>0</v>
      </c>
      <c r="V19" s="273">
        <v>0</v>
      </c>
      <c r="W19" s="273">
        <v>0</v>
      </c>
      <c r="X19" s="273">
        <v>0</v>
      </c>
      <c r="Y19" s="274">
        <v>0</v>
      </c>
      <c r="Z19" s="274">
        <v>0</v>
      </c>
      <c r="AA19" s="274">
        <v>1</v>
      </c>
      <c r="AB19" s="274">
        <v>3</v>
      </c>
      <c r="AC19" s="274">
        <v>0</v>
      </c>
      <c r="AD19" s="274">
        <v>0</v>
      </c>
      <c r="AE19" s="274">
        <v>0</v>
      </c>
      <c r="AF19" s="272">
        <v>0</v>
      </c>
      <c r="AG19" s="272">
        <v>0</v>
      </c>
      <c r="AH19" s="272">
        <v>0</v>
      </c>
      <c r="AI19" s="272">
        <v>0</v>
      </c>
      <c r="AJ19" s="272">
        <v>0</v>
      </c>
      <c r="AK19" s="272">
        <v>0</v>
      </c>
      <c r="AL19" s="272">
        <v>6</v>
      </c>
      <c r="AM19" s="272">
        <v>0</v>
      </c>
      <c r="AN19" s="272">
        <v>0</v>
      </c>
      <c r="AO19" s="272">
        <v>7</v>
      </c>
      <c r="AP19" s="272">
        <v>110</v>
      </c>
      <c r="AQ19" s="272">
        <v>64</v>
      </c>
      <c r="AR19" s="272">
        <v>0</v>
      </c>
      <c r="AS19" s="272">
        <v>0</v>
      </c>
      <c r="AT19" s="272">
        <v>0</v>
      </c>
      <c r="AU19" s="272">
        <v>0</v>
      </c>
      <c r="AV19" s="272">
        <v>0</v>
      </c>
      <c r="AW19" s="272">
        <v>0</v>
      </c>
      <c r="AX19" s="273">
        <v>0</v>
      </c>
      <c r="AY19" s="273">
        <v>0</v>
      </c>
      <c r="AZ19" s="273">
        <v>0</v>
      </c>
      <c r="BA19" s="274">
        <v>0</v>
      </c>
      <c r="BB19" s="274">
        <v>0</v>
      </c>
      <c r="BC19" s="274">
        <v>1</v>
      </c>
      <c r="BD19" s="274">
        <v>3</v>
      </c>
      <c r="BE19" s="274">
        <v>0</v>
      </c>
      <c r="BF19" s="274">
        <v>0</v>
      </c>
      <c r="BG19" s="274">
        <v>0</v>
      </c>
      <c r="BH19" s="272">
        <v>0</v>
      </c>
      <c r="BI19" s="272">
        <v>0</v>
      </c>
      <c r="BJ19" s="272">
        <v>0</v>
      </c>
      <c r="BK19" s="272">
        <v>0</v>
      </c>
      <c r="BL19" s="272">
        <v>0</v>
      </c>
      <c r="BM19" s="272">
        <v>0</v>
      </c>
      <c r="BN19" s="272">
        <v>6</v>
      </c>
      <c r="BO19" s="272">
        <v>0</v>
      </c>
      <c r="BP19" s="272">
        <v>0</v>
      </c>
      <c r="BQ19" s="272">
        <v>7</v>
      </c>
      <c r="BR19" s="272">
        <v>110</v>
      </c>
      <c r="BS19" s="272">
        <v>64</v>
      </c>
      <c r="BT19" s="272">
        <v>0</v>
      </c>
      <c r="BU19" s="272">
        <v>0</v>
      </c>
      <c r="BV19" s="272">
        <v>0</v>
      </c>
      <c r="BW19" s="272">
        <v>0</v>
      </c>
      <c r="BX19" s="272">
        <v>0</v>
      </c>
      <c r="BY19" s="272">
        <v>0</v>
      </c>
      <c r="BZ19" s="273">
        <v>0</v>
      </c>
      <c r="CA19" s="273">
        <v>0</v>
      </c>
      <c r="CB19" s="273">
        <v>0</v>
      </c>
      <c r="CC19" s="274">
        <v>0</v>
      </c>
      <c r="CD19" s="274">
        <v>0</v>
      </c>
      <c r="CE19" s="274">
        <v>1</v>
      </c>
      <c r="CF19" s="274">
        <v>3</v>
      </c>
      <c r="CG19" s="274">
        <v>0</v>
      </c>
      <c r="CH19" s="274">
        <v>0</v>
      </c>
      <c r="CI19" s="274">
        <v>0</v>
      </c>
      <c r="CJ19" s="272">
        <v>0</v>
      </c>
      <c r="CK19" s="272">
        <v>0</v>
      </c>
      <c r="CL19" s="272">
        <v>0</v>
      </c>
      <c r="CM19" s="272">
        <v>0</v>
      </c>
      <c r="CN19" s="272">
        <v>0</v>
      </c>
      <c r="CO19" s="272">
        <v>0</v>
      </c>
      <c r="CP19" s="272">
        <v>6</v>
      </c>
      <c r="CQ19" s="272">
        <v>0</v>
      </c>
      <c r="CR19" s="272">
        <v>0</v>
      </c>
      <c r="CS19" s="272">
        <v>7</v>
      </c>
      <c r="CT19" s="272">
        <v>110</v>
      </c>
      <c r="CU19" s="272">
        <v>64</v>
      </c>
      <c r="CV19" s="272">
        <v>0</v>
      </c>
      <c r="CW19" s="272">
        <v>0</v>
      </c>
      <c r="CX19" s="272">
        <v>0</v>
      </c>
      <c r="CY19" s="272">
        <v>0</v>
      </c>
      <c r="CZ19" s="272">
        <v>0</v>
      </c>
      <c r="DA19" s="272">
        <v>0</v>
      </c>
      <c r="DB19" s="273">
        <v>0</v>
      </c>
      <c r="DC19" s="273">
        <v>0</v>
      </c>
      <c r="DD19" s="273">
        <v>0</v>
      </c>
      <c r="DE19" s="274">
        <v>0</v>
      </c>
      <c r="DF19" s="274">
        <v>0</v>
      </c>
      <c r="DG19" s="274">
        <v>1</v>
      </c>
      <c r="DH19" s="274">
        <v>3</v>
      </c>
      <c r="DI19" s="274">
        <v>0</v>
      </c>
      <c r="DJ19" s="274">
        <v>0</v>
      </c>
      <c r="DK19" s="274">
        <v>0</v>
      </c>
      <c r="DL19" s="272">
        <v>0</v>
      </c>
      <c r="DM19" s="272">
        <v>0</v>
      </c>
      <c r="DN19" s="272">
        <v>0</v>
      </c>
      <c r="DO19" s="272">
        <v>0</v>
      </c>
      <c r="DP19" s="272">
        <v>0</v>
      </c>
      <c r="DQ19" s="272">
        <v>0</v>
      </c>
      <c r="DR19" s="272">
        <v>6</v>
      </c>
      <c r="DS19" s="272">
        <v>0</v>
      </c>
      <c r="DT19" s="272">
        <v>0</v>
      </c>
      <c r="DU19" s="272">
        <v>7</v>
      </c>
      <c r="DV19" s="272">
        <v>110</v>
      </c>
      <c r="DW19" s="272">
        <v>64</v>
      </c>
      <c r="DX19" s="272">
        <v>0</v>
      </c>
      <c r="DY19" s="272">
        <v>0</v>
      </c>
      <c r="DZ19" s="272">
        <v>0</v>
      </c>
      <c r="EA19" s="272">
        <v>0</v>
      </c>
      <c r="EB19" s="272">
        <v>0</v>
      </c>
      <c r="EC19" s="272">
        <v>0</v>
      </c>
      <c r="ED19" s="273">
        <v>0</v>
      </c>
      <c r="EE19" s="273">
        <v>0</v>
      </c>
      <c r="EF19" s="273">
        <v>0</v>
      </c>
      <c r="EG19" s="274">
        <v>0</v>
      </c>
      <c r="EH19" s="274">
        <v>0</v>
      </c>
      <c r="EI19" s="274">
        <v>1</v>
      </c>
      <c r="EJ19" s="274">
        <v>3</v>
      </c>
      <c r="EK19" s="274">
        <v>0</v>
      </c>
      <c r="EL19" s="274">
        <v>0</v>
      </c>
      <c r="EM19" s="274">
        <v>0</v>
      </c>
      <c r="EN19" s="272">
        <v>0</v>
      </c>
      <c r="EO19" s="272">
        <v>0</v>
      </c>
      <c r="EP19" s="272">
        <v>0</v>
      </c>
      <c r="EQ19" s="272">
        <v>0</v>
      </c>
      <c r="ER19" s="272">
        <v>0</v>
      </c>
      <c r="ES19" s="272">
        <v>0</v>
      </c>
      <c r="ET19" s="272">
        <v>6</v>
      </c>
      <c r="EU19" s="272">
        <v>0</v>
      </c>
      <c r="EV19" s="272">
        <v>0</v>
      </c>
      <c r="EW19" s="272">
        <v>7</v>
      </c>
      <c r="EX19" s="272">
        <v>110</v>
      </c>
      <c r="EY19" s="272">
        <v>64</v>
      </c>
      <c r="EZ19" s="272">
        <v>0</v>
      </c>
      <c r="FA19" s="272">
        <v>0</v>
      </c>
      <c r="FB19" s="272">
        <v>0</v>
      </c>
      <c r="FC19" s="272">
        <v>0</v>
      </c>
      <c r="FD19" s="272">
        <v>0</v>
      </c>
      <c r="FE19" s="272">
        <v>0</v>
      </c>
      <c r="FF19" s="273">
        <v>0</v>
      </c>
      <c r="FG19" s="273">
        <v>0</v>
      </c>
      <c r="FH19" s="273">
        <v>0</v>
      </c>
      <c r="FI19" s="274">
        <v>0</v>
      </c>
      <c r="FJ19" s="274">
        <v>0</v>
      </c>
      <c r="FK19" s="274">
        <v>1</v>
      </c>
      <c r="FL19" s="274">
        <v>3</v>
      </c>
      <c r="FM19" s="274">
        <v>0</v>
      </c>
      <c r="FN19" s="274">
        <v>0</v>
      </c>
      <c r="FO19" s="274">
        <v>0</v>
      </c>
      <c r="FP19" s="272">
        <v>0</v>
      </c>
      <c r="FQ19" s="272">
        <v>0</v>
      </c>
      <c r="FR19" s="272">
        <v>0</v>
      </c>
      <c r="FS19" s="272">
        <v>0</v>
      </c>
      <c r="FT19" s="272">
        <v>0</v>
      </c>
      <c r="FU19" s="272">
        <v>0</v>
      </c>
      <c r="FV19" s="272">
        <v>6</v>
      </c>
      <c r="FW19" s="272">
        <v>0</v>
      </c>
      <c r="FX19" s="272">
        <v>0</v>
      </c>
      <c r="FY19" s="272">
        <v>7</v>
      </c>
      <c r="FZ19" s="272">
        <v>110</v>
      </c>
      <c r="GA19" s="272">
        <v>64</v>
      </c>
      <c r="GB19" s="272">
        <v>0</v>
      </c>
      <c r="GC19" s="272">
        <v>0</v>
      </c>
      <c r="GD19" s="272">
        <v>0</v>
      </c>
      <c r="GE19" s="272">
        <v>0</v>
      </c>
      <c r="GF19" s="272">
        <v>0</v>
      </c>
      <c r="GG19" s="272">
        <v>0</v>
      </c>
      <c r="GH19" s="273">
        <v>0</v>
      </c>
      <c r="GI19" s="273">
        <v>0</v>
      </c>
      <c r="GJ19" s="273">
        <v>0</v>
      </c>
      <c r="GK19" s="274">
        <v>0</v>
      </c>
      <c r="GL19" s="274">
        <v>0</v>
      </c>
      <c r="GM19" s="274">
        <v>1</v>
      </c>
      <c r="GN19" s="274">
        <v>3</v>
      </c>
      <c r="GO19" s="274">
        <v>0</v>
      </c>
      <c r="GP19" s="274">
        <v>0</v>
      </c>
      <c r="GQ19" s="274">
        <v>0</v>
      </c>
    </row>
    <row r="20" spans="1:199" ht="14.5">
      <c r="A20" s="277">
        <v>13</v>
      </c>
      <c r="B20" s="270" t="s">
        <v>416</v>
      </c>
      <c r="C20" s="271">
        <v>13</v>
      </c>
      <c r="D20" s="272">
        <v>0</v>
      </c>
      <c r="E20" s="272">
        <v>0</v>
      </c>
      <c r="F20" s="272">
        <v>0</v>
      </c>
      <c r="G20" s="272">
        <v>0</v>
      </c>
      <c r="H20" s="272">
        <v>0</v>
      </c>
      <c r="I20" s="272">
        <v>0</v>
      </c>
      <c r="J20" s="272">
        <v>0</v>
      </c>
      <c r="K20" s="272">
        <v>0</v>
      </c>
      <c r="L20" s="272">
        <v>0</v>
      </c>
      <c r="M20" s="272">
        <v>8</v>
      </c>
      <c r="N20" s="272">
        <v>40</v>
      </c>
      <c r="O20" s="272">
        <v>32</v>
      </c>
      <c r="P20" s="272">
        <v>0</v>
      </c>
      <c r="Q20" s="272">
        <v>0</v>
      </c>
      <c r="R20" s="272">
        <v>1</v>
      </c>
      <c r="S20" s="272">
        <v>5</v>
      </c>
      <c r="T20" s="272">
        <v>1</v>
      </c>
      <c r="U20" s="272">
        <v>0</v>
      </c>
      <c r="V20" s="273">
        <v>5</v>
      </c>
      <c r="W20" s="273">
        <v>1</v>
      </c>
      <c r="X20" s="273">
        <v>0</v>
      </c>
      <c r="Y20" s="274">
        <v>0</v>
      </c>
      <c r="Z20" s="274">
        <v>0</v>
      </c>
      <c r="AA20" s="274">
        <v>3</v>
      </c>
      <c r="AB20" s="274">
        <v>9</v>
      </c>
      <c r="AC20" s="274">
        <v>1</v>
      </c>
      <c r="AD20" s="274">
        <v>1.85</v>
      </c>
      <c r="AE20" s="274">
        <v>0</v>
      </c>
      <c r="AF20" s="272">
        <v>0</v>
      </c>
      <c r="AG20" s="272">
        <v>0</v>
      </c>
      <c r="AH20" s="272">
        <v>0</v>
      </c>
      <c r="AI20" s="272">
        <v>0</v>
      </c>
      <c r="AJ20" s="272">
        <v>0</v>
      </c>
      <c r="AK20" s="272">
        <v>0</v>
      </c>
      <c r="AL20" s="272">
        <v>0</v>
      </c>
      <c r="AM20" s="272">
        <v>0</v>
      </c>
      <c r="AN20" s="272">
        <v>0</v>
      </c>
      <c r="AO20" s="272">
        <v>8</v>
      </c>
      <c r="AP20" s="272">
        <v>40</v>
      </c>
      <c r="AQ20" s="272">
        <v>32</v>
      </c>
      <c r="AR20" s="272">
        <v>0</v>
      </c>
      <c r="AS20" s="272">
        <v>0</v>
      </c>
      <c r="AT20" s="272">
        <v>1</v>
      </c>
      <c r="AU20" s="272">
        <v>5</v>
      </c>
      <c r="AV20" s="272">
        <v>1</v>
      </c>
      <c r="AW20" s="272">
        <v>0</v>
      </c>
      <c r="AX20" s="273">
        <v>5</v>
      </c>
      <c r="AY20" s="273">
        <v>1</v>
      </c>
      <c r="AZ20" s="273">
        <v>0</v>
      </c>
      <c r="BA20" s="274">
        <v>0</v>
      </c>
      <c r="BB20" s="274">
        <v>0</v>
      </c>
      <c r="BC20" s="274">
        <v>3</v>
      </c>
      <c r="BD20" s="274">
        <v>9</v>
      </c>
      <c r="BE20" s="274">
        <v>1</v>
      </c>
      <c r="BF20" s="274">
        <v>1.85</v>
      </c>
      <c r="BG20" s="274">
        <v>0</v>
      </c>
      <c r="BH20" s="272">
        <v>0</v>
      </c>
      <c r="BI20" s="272">
        <v>0</v>
      </c>
      <c r="BJ20" s="272">
        <v>0</v>
      </c>
      <c r="BK20" s="272">
        <v>0</v>
      </c>
      <c r="BL20" s="272">
        <v>0</v>
      </c>
      <c r="BM20" s="272">
        <v>0</v>
      </c>
      <c r="BN20" s="272">
        <v>0</v>
      </c>
      <c r="BO20" s="272">
        <v>0</v>
      </c>
      <c r="BP20" s="272">
        <v>0</v>
      </c>
      <c r="BQ20" s="272">
        <v>8</v>
      </c>
      <c r="BR20" s="272">
        <v>40</v>
      </c>
      <c r="BS20" s="272">
        <v>32</v>
      </c>
      <c r="BT20" s="272">
        <v>0</v>
      </c>
      <c r="BU20" s="272">
        <v>0</v>
      </c>
      <c r="BV20" s="272">
        <v>1</v>
      </c>
      <c r="BW20" s="272">
        <v>5</v>
      </c>
      <c r="BX20" s="272">
        <v>1</v>
      </c>
      <c r="BY20" s="272">
        <v>0</v>
      </c>
      <c r="BZ20" s="273">
        <v>5</v>
      </c>
      <c r="CA20" s="273">
        <v>1</v>
      </c>
      <c r="CB20" s="273">
        <v>0</v>
      </c>
      <c r="CC20" s="274">
        <v>0</v>
      </c>
      <c r="CD20" s="274">
        <v>0</v>
      </c>
      <c r="CE20" s="274">
        <v>3</v>
      </c>
      <c r="CF20" s="274">
        <v>9</v>
      </c>
      <c r="CG20" s="274">
        <v>1</v>
      </c>
      <c r="CH20" s="274">
        <v>1.85</v>
      </c>
      <c r="CI20" s="274">
        <v>0</v>
      </c>
      <c r="CJ20" s="272">
        <v>0</v>
      </c>
      <c r="CK20" s="272">
        <v>0</v>
      </c>
      <c r="CL20" s="272">
        <v>0</v>
      </c>
      <c r="CM20" s="272">
        <v>0</v>
      </c>
      <c r="CN20" s="272">
        <v>0</v>
      </c>
      <c r="CO20" s="272">
        <v>0</v>
      </c>
      <c r="CP20" s="272">
        <v>0</v>
      </c>
      <c r="CQ20" s="272">
        <v>0</v>
      </c>
      <c r="CR20" s="272">
        <v>0</v>
      </c>
      <c r="CS20" s="272">
        <v>8</v>
      </c>
      <c r="CT20" s="272">
        <v>40</v>
      </c>
      <c r="CU20" s="272">
        <v>32</v>
      </c>
      <c r="CV20" s="272">
        <v>0</v>
      </c>
      <c r="CW20" s="272">
        <v>0</v>
      </c>
      <c r="CX20" s="272">
        <v>1</v>
      </c>
      <c r="CY20" s="272">
        <v>5</v>
      </c>
      <c r="CZ20" s="272">
        <v>1</v>
      </c>
      <c r="DA20" s="272">
        <v>0</v>
      </c>
      <c r="DB20" s="273">
        <v>5</v>
      </c>
      <c r="DC20" s="273">
        <v>1</v>
      </c>
      <c r="DD20" s="273">
        <v>0</v>
      </c>
      <c r="DE20" s="274">
        <v>0</v>
      </c>
      <c r="DF20" s="274">
        <v>0</v>
      </c>
      <c r="DG20" s="274">
        <v>3</v>
      </c>
      <c r="DH20" s="274">
        <v>9</v>
      </c>
      <c r="DI20" s="274">
        <v>1</v>
      </c>
      <c r="DJ20" s="274">
        <v>1.85</v>
      </c>
      <c r="DK20" s="274">
        <v>0</v>
      </c>
      <c r="DL20" s="272">
        <v>0</v>
      </c>
      <c r="DM20" s="272">
        <v>0</v>
      </c>
      <c r="DN20" s="272">
        <v>0</v>
      </c>
      <c r="DO20" s="272">
        <v>0</v>
      </c>
      <c r="DP20" s="272">
        <v>0</v>
      </c>
      <c r="DQ20" s="272">
        <v>0</v>
      </c>
      <c r="DR20" s="272">
        <v>0</v>
      </c>
      <c r="DS20" s="272">
        <v>0</v>
      </c>
      <c r="DT20" s="272">
        <v>0</v>
      </c>
      <c r="DU20" s="272">
        <v>8</v>
      </c>
      <c r="DV20" s="272">
        <v>40</v>
      </c>
      <c r="DW20" s="272">
        <v>32</v>
      </c>
      <c r="DX20" s="272">
        <v>0</v>
      </c>
      <c r="DY20" s="272">
        <v>0</v>
      </c>
      <c r="DZ20" s="272">
        <v>1</v>
      </c>
      <c r="EA20" s="272">
        <v>5</v>
      </c>
      <c r="EB20" s="272">
        <v>1</v>
      </c>
      <c r="EC20" s="272">
        <v>0</v>
      </c>
      <c r="ED20" s="273">
        <v>5</v>
      </c>
      <c r="EE20" s="273">
        <v>1</v>
      </c>
      <c r="EF20" s="273">
        <v>0</v>
      </c>
      <c r="EG20" s="274">
        <v>0</v>
      </c>
      <c r="EH20" s="274">
        <v>0</v>
      </c>
      <c r="EI20" s="274">
        <v>3</v>
      </c>
      <c r="EJ20" s="274">
        <v>9</v>
      </c>
      <c r="EK20" s="274">
        <v>1</v>
      </c>
      <c r="EL20" s="274">
        <v>1.85</v>
      </c>
      <c r="EM20" s="274">
        <v>0</v>
      </c>
      <c r="EN20" s="272">
        <v>0</v>
      </c>
      <c r="EO20" s="272">
        <v>0</v>
      </c>
      <c r="EP20" s="272">
        <v>0</v>
      </c>
      <c r="EQ20" s="272">
        <v>0</v>
      </c>
      <c r="ER20" s="272">
        <v>0</v>
      </c>
      <c r="ES20" s="272">
        <v>0</v>
      </c>
      <c r="ET20" s="272">
        <v>0</v>
      </c>
      <c r="EU20" s="272">
        <v>0</v>
      </c>
      <c r="EV20" s="272">
        <v>0</v>
      </c>
      <c r="EW20" s="272">
        <v>8</v>
      </c>
      <c r="EX20" s="272">
        <v>40</v>
      </c>
      <c r="EY20" s="272">
        <v>32</v>
      </c>
      <c r="EZ20" s="272">
        <v>0</v>
      </c>
      <c r="FA20" s="272">
        <v>0</v>
      </c>
      <c r="FB20" s="272">
        <v>1</v>
      </c>
      <c r="FC20" s="272">
        <v>5</v>
      </c>
      <c r="FD20" s="272">
        <v>1</v>
      </c>
      <c r="FE20" s="272">
        <v>0</v>
      </c>
      <c r="FF20" s="273">
        <v>5</v>
      </c>
      <c r="FG20" s="273">
        <v>1</v>
      </c>
      <c r="FH20" s="273">
        <v>0</v>
      </c>
      <c r="FI20" s="274">
        <v>0</v>
      </c>
      <c r="FJ20" s="274">
        <v>0</v>
      </c>
      <c r="FK20" s="274">
        <v>3</v>
      </c>
      <c r="FL20" s="274">
        <v>9</v>
      </c>
      <c r="FM20" s="274">
        <v>1</v>
      </c>
      <c r="FN20" s="274">
        <v>1.85</v>
      </c>
      <c r="FO20" s="274">
        <v>0</v>
      </c>
      <c r="FP20" s="272">
        <v>0</v>
      </c>
      <c r="FQ20" s="272">
        <v>0</v>
      </c>
      <c r="FR20" s="272">
        <v>0</v>
      </c>
      <c r="FS20" s="272">
        <v>0</v>
      </c>
      <c r="FT20" s="272">
        <v>0</v>
      </c>
      <c r="FU20" s="272">
        <v>0</v>
      </c>
      <c r="FV20" s="272">
        <v>0</v>
      </c>
      <c r="FW20" s="272">
        <v>0</v>
      </c>
      <c r="FX20" s="272">
        <v>0</v>
      </c>
      <c r="FY20" s="272">
        <v>8</v>
      </c>
      <c r="FZ20" s="272">
        <v>40</v>
      </c>
      <c r="GA20" s="272">
        <v>32</v>
      </c>
      <c r="GB20" s="272">
        <v>0</v>
      </c>
      <c r="GC20" s="272">
        <v>0</v>
      </c>
      <c r="GD20" s="272">
        <v>2</v>
      </c>
      <c r="GE20" s="272">
        <v>10</v>
      </c>
      <c r="GF20" s="272">
        <v>1</v>
      </c>
      <c r="GG20" s="272">
        <v>0</v>
      </c>
      <c r="GH20" s="273">
        <v>10</v>
      </c>
      <c r="GI20" s="273">
        <v>1</v>
      </c>
      <c r="GJ20" s="273">
        <v>0</v>
      </c>
      <c r="GK20" s="274">
        <v>0</v>
      </c>
      <c r="GL20" s="274">
        <v>0</v>
      </c>
      <c r="GM20" s="274">
        <v>3</v>
      </c>
      <c r="GN20" s="274">
        <v>9</v>
      </c>
      <c r="GO20" s="274">
        <v>1</v>
      </c>
      <c r="GP20" s="274">
        <v>1.85</v>
      </c>
      <c r="GQ20" s="274">
        <v>0</v>
      </c>
    </row>
    <row r="21" spans="1:199" ht="14.5">
      <c r="A21" s="269">
        <v>14</v>
      </c>
      <c r="B21" s="270" t="s">
        <v>417</v>
      </c>
      <c r="C21" s="271">
        <v>14</v>
      </c>
      <c r="D21" s="272">
        <v>0</v>
      </c>
      <c r="E21" s="272">
        <v>0</v>
      </c>
      <c r="F21" s="272">
        <v>0</v>
      </c>
      <c r="G21" s="272">
        <v>0</v>
      </c>
      <c r="H21" s="272">
        <v>0</v>
      </c>
      <c r="I21" s="272">
        <v>0</v>
      </c>
      <c r="J21" s="272">
        <v>0</v>
      </c>
      <c r="K21" s="272">
        <v>0</v>
      </c>
      <c r="L21" s="272">
        <v>0</v>
      </c>
      <c r="M21" s="272">
        <v>0</v>
      </c>
      <c r="N21" s="272">
        <v>0</v>
      </c>
      <c r="O21" s="272">
        <v>0</v>
      </c>
      <c r="P21" s="272">
        <v>1</v>
      </c>
      <c r="Q21" s="272">
        <v>0</v>
      </c>
      <c r="R21" s="272">
        <v>0</v>
      </c>
      <c r="S21" s="272">
        <v>12.5</v>
      </c>
      <c r="T21" s="272">
        <v>0</v>
      </c>
      <c r="U21" s="272">
        <v>0</v>
      </c>
      <c r="V21" s="273">
        <v>12.5</v>
      </c>
      <c r="W21" s="273">
        <v>0</v>
      </c>
      <c r="X21" s="273">
        <v>0</v>
      </c>
      <c r="Y21" s="274">
        <v>11</v>
      </c>
      <c r="Z21" s="274">
        <v>43.5</v>
      </c>
      <c r="AA21" s="274">
        <v>0</v>
      </c>
      <c r="AB21" s="274">
        <v>0</v>
      </c>
      <c r="AC21" s="274">
        <v>0</v>
      </c>
      <c r="AD21" s="274">
        <v>0</v>
      </c>
      <c r="AE21" s="274">
        <v>0</v>
      </c>
      <c r="AF21" s="272">
        <v>0</v>
      </c>
      <c r="AG21" s="272">
        <v>0</v>
      </c>
      <c r="AH21" s="272">
        <v>0</v>
      </c>
      <c r="AI21" s="272">
        <v>0</v>
      </c>
      <c r="AJ21" s="272">
        <v>0</v>
      </c>
      <c r="AK21" s="272">
        <v>0</v>
      </c>
      <c r="AL21" s="272">
        <v>0</v>
      </c>
      <c r="AM21" s="272">
        <v>0</v>
      </c>
      <c r="AN21" s="272">
        <v>0</v>
      </c>
      <c r="AO21" s="272">
        <v>0</v>
      </c>
      <c r="AP21" s="272">
        <v>0</v>
      </c>
      <c r="AQ21" s="272">
        <v>0</v>
      </c>
      <c r="AR21" s="272">
        <v>1</v>
      </c>
      <c r="AS21" s="272">
        <v>0</v>
      </c>
      <c r="AT21" s="272">
        <v>0</v>
      </c>
      <c r="AU21" s="272">
        <v>12.5</v>
      </c>
      <c r="AV21" s="272">
        <v>0</v>
      </c>
      <c r="AW21" s="272">
        <v>0</v>
      </c>
      <c r="AX21" s="273">
        <v>12.5</v>
      </c>
      <c r="AY21" s="273">
        <v>0</v>
      </c>
      <c r="AZ21" s="273">
        <v>0</v>
      </c>
      <c r="BA21" s="274">
        <v>11</v>
      </c>
      <c r="BB21" s="274">
        <v>43.5</v>
      </c>
      <c r="BC21" s="274">
        <v>0</v>
      </c>
      <c r="BD21" s="274">
        <v>0</v>
      </c>
      <c r="BE21" s="274">
        <v>0</v>
      </c>
      <c r="BF21" s="274">
        <v>0</v>
      </c>
      <c r="BG21" s="274">
        <v>0</v>
      </c>
      <c r="BH21" s="272">
        <v>0</v>
      </c>
      <c r="BI21" s="272">
        <v>0</v>
      </c>
      <c r="BJ21" s="272">
        <v>0</v>
      </c>
      <c r="BK21" s="272">
        <v>0</v>
      </c>
      <c r="BL21" s="272">
        <v>0</v>
      </c>
      <c r="BM21" s="272">
        <v>0</v>
      </c>
      <c r="BN21" s="272">
        <v>0</v>
      </c>
      <c r="BO21" s="272">
        <v>0</v>
      </c>
      <c r="BP21" s="272">
        <v>0</v>
      </c>
      <c r="BQ21" s="272">
        <v>0</v>
      </c>
      <c r="BR21" s="272">
        <v>0</v>
      </c>
      <c r="BS21" s="272">
        <v>0</v>
      </c>
      <c r="BT21" s="272">
        <v>1</v>
      </c>
      <c r="BU21" s="272">
        <v>0</v>
      </c>
      <c r="BV21" s="272">
        <v>0</v>
      </c>
      <c r="BW21" s="272">
        <v>12.5</v>
      </c>
      <c r="BX21" s="272">
        <v>0</v>
      </c>
      <c r="BY21" s="272">
        <v>0</v>
      </c>
      <c r="BZ21" s="273">
        <v>12.5</v>
      </c>
      <c r="CA21" s="273">
        <v>0</v>
      </c>
      <c r="CB21" s="273">
        <v>0</v>
      </c>
      <c r="CC21" s="274">
        <v>11</v>
      </c>
      <c r="CD21" s="274">
        <v>43.5</v>
      </c>
      <c r="CE21" s="274">
        <v>0</v>
      </c>
      <c r="CF21" s="274">
        <v>0</v>
      </c>
      <c r="CG21" s="274">
        <v>0</v>
      </c>
      <c r="CH21" s="274">
        <v>0</v>
      </c>
      <c r="CI21" s="274">
        <v>0</v>
      </c>
      <c r="CJ21" s="272">
        <v>0</v>
      </c>
      <c r="CK21" s="272">
        <v>0</v>
      </c>
      <c r="CL21" s="272">
        <v>0</v>
      </c>
      <c r="CM21" s="272">
        <v>0</v>
      </c>
      <c r="CN21" s="272">
        <v>0</v>
      </c>
      <c r="CO21" s="272">
        <v>0</v>
      </c>
      <c r="CP21" s="272">
        <v>0</v>
      </c>
      <c r="CQ21" s="272">
        <v>0</v>
      </c>
      <c r="CR21" s="272">
        <v>0</v>
      </c>
      <c r="CS21" s="272">
        <v>0</v>
      </c>
      <c r="CT21" s="272">
        <v>0</v>
      </c>
      <c r="CU21" s="272">
        <v>0</v>
      </c>
      <c r="CV21" s="272">
        <v>1</v>
      </c>
      <c r="CW21" s="272">
        <v>0</v>
      </c>
      <c r="CX21" s="272">
        <v>0</v>
      </c>
      <c r="CY21" s="272">
        <v>12.5</v>
      </c>
      <c r="CZ21" s="272">
        <v>0</v>
      </c>
      <c r="DA21" s="272">
        <v>0</v>
      </c>
      <c r="DB21" s="273">
        <v>12.5</v>
      </c>
      <c r="DC21" s="273">
        <v>0</v>
      </c>
      <c r="DD21" s="273">
        <v>0</v>
      </c>
      <c r="DE21" s="274">
        <v>11</v>
      </c>
      <c r="DF21" s="274">
        <v>43.5</v>
      </c>
      <c r="DG21" s="274">
        <v>0</v>
      </c>
      <c r="DH21" s="274">
        <v>0</v>
      </c>
      <c r="DI21" s="274">
        <v>0</v>
      </c>
      <c r="DJ21" s="274">
        <v>0</v>
      </c>
      <c r="DK21" s="274">
        <v>0</v>
      </c>
      <c r="DL21" s="272">
        <v>0</v>
      </c>
      <c r="DM21" s="272">
        <v>0</v>
      </c>
      <c r="DN21" s="272">
        <v>0</v>
      </c>
      <c r="DO21" s="272">
        <v>0</v>
      </c>
      <c r="DP21" s="272">
        <v>0</v>
      </c>
      <c r="DQ21" s="272">
        <v>0</v>
      </c>
      <c r="DR21" s="272">
        <v>0</v>
      </c>
      <c r="DS21" s="272">
        <v>0</v>
      </c>
      <c r="DT21" s="272">
        <v>0</v>
      </c>
      <c r="DU21" s="272">
        <v>0</v>
      </c>
      <c r="DV21" s="272">
        <v>0</v>
      </c>
      <c r="DW21" s="272">
        <v>0</v>
      </c>
      <c r="DX21" s="272">
        <v>1</v>
      </c>
      <c r="DY21" s="272">
        <v>0</v>
      </c>
      <c r="DZ21" s="272">
        <v>0</v>
      </c>
      <c r="EA21" s="272">
        <v>12.5</v>
      </c>
      <c r="EB21" s="272">
        <v>0</v>
      </c>
      <c r="EC21" s="272">
        <v>0</v>
      </c>
      <c r="ED21" s="273">
        <v>12.5</v>
      </c>
      <c r="EE21" s="273">
        <v>0</v>
      </c>
      <c r="EF21" s="273">
        <v>0</v>
      </c>
      <c r="EG21" s="274">
        <v>11</v>
      </c>
      <c r="EH21" s="274">
        <v>43.5</v>
      </c>
      <c r="EI21" s="274">
        <v>0</v>
      </c>
      <c r="EJ21" s="274">
        <v>0</v>
      </c>
      <c r="EK21" s="274">
        <v>0</v>
      </c>
      <c r="EL21" s="274">
        <v>0</v>
      </c>
      <c r="EM21" s="274">
        <v>0</v>
      </c>
      <c r="EN21" s="272">
        <v>0</v>
      </c>
      <c r="EO21" s="272">
        <v>0</v>
      </c>
      <c r="EP21" s="272">
        <v>0</v>
      </c>
      <c r="EQ21" s="272">
        <v>0</v>
      </c>
      <c r="ER21" s="272">
        <v>0</v>
      </c>
      <c r="ES21" s="272">
        <v>0</v>
      </c>
      <c r="ET21" s="272">
        <v>0</v>
      </c>
      <c r="EU21" s="272">
        <v>0</v>
      </c>
      <c r="EV21" s="272">
        <v>0</v>
      </c>
      <c r="EW21" s="272">
        <v>0</v>
      </c>
      <c r="EX21" s="272">
        <v>0</v>
      </c>
      <c r="EY21" s="272">
        <v>0</v>
      </c>
      <c r="EZ21" s="272">
        <v>1</v>
      </c>
      <c r="FA21" s="272">
        <v>0</v>
      </c>
      <c r="FB21" s="272">
        <v>0</v>
      </c>
      <c r="FC21" s="272">
        <v>12.5</v>
      </c>
      <c r="FD21" s="272">
        <v>0</v>
      </c>
      <c r="FE21" s="272">
        <v>0</v>
      </c>
      <c r="FF21" s="273">
        <v>12.5</v>
      </c>
      <c r="FG21" s="273">
        <v>0</v>
      </c>
      <c r="FH21" s="273">
        <v>0</v>
      </c>
      <c r="FI21" s="274">
        <v>11</v>
      </c>
      <c r="FJ21" s="274">
        <v>43.5</v>
      </c>
      <c r="FK21" s="274">
        <v>0</v>
      </c>
      <c r="FL21" s="274">
        <v>0</v>
      </c>
      <c r="FM21" s="274">
        <v>0</v>
      </c>
      <c r="FN21" s="274">
        <v>0</v>
      </c>
      <c r="FO21" s="274">
        <v>0</v>
      </c>
      <c r="FP21" s="272">
        <v>0</v>
      </c>
      <c r="FQ21" s="272">
        <v>0</v>
      </c>
      <c r="FR21" s="272">
        <v>0</v>
      </c>
      <c r="FS21" s="272">
        <v>0</v>
      </c>
      <c r="FT21" s="272">
        <v>0</v>
      </c>
      <c r="FU21" s="272">
        <v>0</v>
      </c>
      <c r="FV21" s="272">
        <v>0</v>
      </c>
      <c r="FW21" s="272">
        <v>0</v>
      </c>
      <c r="FX21" s="272">
        <v>0</v>
      </c>
      <c r="FY21" s="272">
        <v>0</v>
      </c>
      <c r="FZ21" s="272">
        <v>0</v>
      </c>
      <c r="GA21" s="272">
        <v>0</v>
      </c>
      <c r="GB21" s="272">
        <v>1</v>
      </c>
      <c r="GC21" s="272">
        <v>0</v>
      </c>
      <c r="GD21" s="272">
        <v>0</v>
      </c>
      <c r="GE21" s="272">
        <v>12.5</v>
      </c>
      <c r="GF21" s="272">
        <v>0</v>
      </c>
      <c r="GG21" s="272">
        <v>0</v>
      </c>
      <c r="GH21" s="273">
        <v>12.5</v>
      </c>
      <c r="GI21" s="273">
        <v>0</v>
      </c>
      <c r="GJ21" s="273">
        <v>0</v>
      </c>
      <c r="GK21" s="274">
        <v>16</v>
      </c>
      <c r="GL21" s="274">
        <v>66</v>
      </c>
      <c r="GM21" s="274">
        <v>0</v>
      </c>
      <c r="GN21" s="274">
        <v>0</v>
      </c>
      <c r="GO21" s="274">
        <v>0</v>
      </c>
      <c r="GP21" s="274">
        <v>0</v>
      </c>
      <c r="GQ21" s="274">
        <v>0</v>
      </c>
    </row>
    <row r="22" spans="1:199" ht="14.5">
      <c r="A22" s="277">
        <v>15</v>
      </c>
      <c r="B22" s="270" t="s">
        <v>418</v>
      </c>
      <c r="C22" s="271">
        <v>15</v>
      </c>
      <c r="D22" s="272">
        <v>0</v>
      </c>
      <c r="E22" s="272">
        <v>0</v>
      </c>
      <c r="F22" s="272">
        <v>0</v>
      </c>
      <c r="G22" s="272">
        <v>0</v>
      </c>
      <c r="H22" s="272">
        <v>0</v>
      </c>
      <c r="I22" s="272">
        <v>0</v>
      </c>
      <c r="J22" s="272">
        <v>0</v>
      </c>
      <c r="K22" s="272">
        <v>0</v>
      </c>
      <c r="L22" s="272">
        <v>0</v>
      </c>
      <c r="M22" s="272">
        <v>0</v>
      </c>
      <c r="N22" s="272">
        <v>0</v>
      </c>
      <c r="O22" s="272">
        <v>0</v>
      </c>
      <c r="P22" s="272">
        <v>0</v>
      </c>
      <c r="Q22" s="272">
        <v>0</v>
      </c>
      <c r="R22" s="272">
        <v>1</v>
      </c>
      <c r="S22" s="272">
        <v>5</v>
      </c>
      <c r="T22" s="272">
        <v>0</v>
      </c>
      <c r="U22" s="272">
        <v>0</v>
      </c>
      <c r="V22" s="273">
        <v>5</v>
      </c>
      <c r="W22" s="273">
        <v>0</v>
      </c>
      <c r="X22" s="273">
        <v>0</v>
      </c>
      <c r="Y22" s="274">
        <v>4</v>
      </c>
      <c r="Z22" s="274">
        <v>18</v>
      </c>
      <c r="AA22" s="274">
        <v>0</v>
      </c>
      <c r="AB22" s="274">
        <v>0</v>
      </c>
      <c r="AC22" s="274">
        <v>0</v>
      </c>
      <c r="AD22" s="274">
        <v>0</v>
      </c>
      <c r="AE22" s="274">
        <v>0</v>
      </c>
      <c r="AF22" s="272">
        <v>0</v>
      </c>
      <c r="AG22" s="272">
        <v>0</v>
      </c>
      <c r="AH22" s="272">
        <v>0</v>
      </c>
      <c r="AI22" s="272">
        <v>0</v>
      </c>
      <c r="AJ22" s="272">
        <v>0</v>
      </c>
      <c r="AK22" s="272">
        <v>0</v>
      </c>
      <c r="AL22" s="272">
        <v>0</v>
      </c>
      <c r="AM22" s="272">
        <v>0</v>
      </c>
      <c r="AN22" s="272">
        <v>0</v>
      </c>
      <c r="AO22" s="272">
        <v>0</v>
      </c>
      <c r="AP22" s="272">
        <v>0</v>
      </c>
      <c r="AQ22" s="272">
        <v>0</v>
      </c>
      <c r="AR22" s="272">
        <v>0</v>
      </c>
      <c r="AS22" s="272">
        <v>0</v>
      </c>
      <c r="AT22" s="272">
        <v>1</v>
      </c>
      <c r="AU22" s="272">
        <v>5</v>
      </c>
      <c r="AV22" s="272">
        <v>0</v>
      </c>
      <c r="AW22" s="272">
        <v>0</v>
      </c>
      <c r="AX22" s="273">
        <v>5</v>
      </c>
      <c r="AY22" s="273">
        <v>0</v>
      </c>
      <c r="AZ22" s="273">
        <v>0</v>
      </c>
      <c r="BA22" s="274">
        <v>4</v>
      </c>
      <c r="BB22" s="274">
        <v>18</v>
      </c>
      <c r="BC22" s="274">
        <v>0</v>
      </c>
      <c r="BD22" s="274">
        <v>0</v>
      </c>
      <c r="BE22" s="274">
        <v>0</v>
      </c>
      <c r="BF22" s="274">
        <v>0</v>
      </c>
      <c r="BG22" s="274">
        <v>0</v>
      </c>
      <c r="BH22" s="272">
        <v>0</v>
      </c>
      <c r="BI22" s="272">
        <v>0</v>
      </c>
      <c r="BJ22" s="272">
        <v>0</v>
      </c>
      <c r="BK22" s="272">
        <v>0</v>
      </c>
      <c r="BL22" s="272">
        <v>0</v>
      </c>
      <c r="BM22" s="272">
        <v>0</v>
      </c>
      <c r="BN22" s="272">
        <v>0</v>
      </c>
      <c r="BO22" s="272">
        <v>0</v>
      </c>
      <c r="BP22" s="272">
        <v>0</v>
      </c>
      <c r="BQ22" s="272">
        <v>0</v>
      </c>
      <c r="BR22" s="272">
        <v>0</v>
      </c>
      <c r="BS22" s="272">
        <v>0</v>
      </c>
      <c r="BT22" s="272">
        <v>0</v>
      </c>
      <c r="BU22" s="272">
        <v>0</v>
      </c>
      <c r="BV22" s="272">
        <v>1</v>
      </c>
      <c r="BW22" s="272">
        <v>5</v>
      </c>
      <c r="BX22" s="272">
        <v>0</v>
      </c>
      <c r="BY22" s="272">
        <v>0</v>
      </c>
      <c r="BZ22" s="273">
        <v>5</v>
      </c>
      <c r="CA22" s="273">
        <v>0</v>
      </c>
      <c r="CB22" s="273">
        <v>0</v>
      </c>
      <c r="CC22" s="274">
        <v>4</v>
      </c>
      <c r="CD22" s="274">
        <v>18</v>
      </c>
      <c r="CE22" s="274">
        <v>0</v>
      </c>
      <c r="CF22" s="274">
        <v>0</v>
      </c>
      <c r="CG22" s="274">
        <v>0</v>
      </c>
      <c r="CH22" s="274">
        <v>0</v>
      </c>
      <c r="CI22" s="274">
        <v>0</v>
      </c>
      <c r="CJ22" s="272">
        <v>0</v>
      </c>
      <c r="CK22" s="272">
        <v>0</v>
      </c>
      <c r="CL22" s="272">
        <v>0</v>
      </c>
      <c r="CM22" s="272">
        <v>0</v>
      </c>
      <c r="CN22" s="272">
        <v>0</v>
      </c>
      <c r="CO22" s="272">
        <v>0</v>
      </c>
      <c r="CP22" s="272">
        <v>0</v>
      </c>
      <c r="CQ22" s="272">
        <v>0</v>
      </c>
      <c r="CR22" s="272">
        <v>0</v>
      </c>
      <c r="CS22" s="272">
        <v>0</v>
      </c>
      <c r="CT22" s="272">
        <v>0</v>
      </c>
      <c r="CU22" s="272">
        <v>0</v>
      </c>
      <c r="CV22" s="272">
        <v>0</v>
      </c>
      <c r="CW22" s="272">
        <v>0</v>
      </c>
      <c r="CX22" s="272">
        <v>1</v>
      </c>
      <c r="CY22" s="272">
        <v>5</v>
      </c>
      <c r="CZ22" s="272">
        <v>0</v>
      </c>
      <c r="DA22" s="272">
        <v>0</v>
      </c>
      <c r="DB22" s="273">
        <v>5</v>
      </c>
      <c r="DC22" s="273">
        <v>0</v>
      </c>
      <c r="DD22" s="273">
        <v>0</v>
      </c>
      <c r="DE22" s="274">
        <v>4</v>
      </c>
      <c r="DF22" s="274">
        <v>18</v>
      </c>
      <c r="DG22" s="274">
        <v>0</v>
      </c>
      <c r="DH22" s="274">
        <v>0</v>
      </c>
      <c r="DI22" s="274">
        <v>0</v>
      </c>
      <c r="DJ22" s="274">
        <v>0</v>
      </c>
      <c r="DK22" s="274">
        <v>0</v>
      </c>
      <c r="DL22" s="272">
        <v>0</v>
      </c>
      <c r="DM22" s="272">
        <v>0</v>
      </c>
      <c r="DN22" s="272">
        <v>0</v>
      </c>
      <c r="DO22" s="272">
        <v>0</v>
      </c>
      <c r="DP22" s="272">
        <v>0</v>
      </c>
      <c r="DQ22" s="272">
        <v>0</v>
      </c>
      <c r="DR22" s="272">
        <v>0</v>
      </c>
      <c r="DS22" s="272">
        <v>0</v>
      </c>
      <c r="DT22" s="272">
        <v>0</v>
      </c>
      <c r="DU22" s="272">
        <v>0</v>
      </c>
      <c r="DV22" s="272">
        <v>0</v>
      </c>
      <c r="DW22" s="272">
        <v>0</v>
      </c>
      <c r="DX22" s="272">
        <v>0</v>
      </c>
      <c r="DY22" s="272">
        <v>0</v>
      </c>
      <c r="DZ22" s="272">
        <v>1</v>
      </c>
      <c r="EA22" s="272">
        <v>5</v>
      </c>
      <c r="EB22" s="272">
        <v>0</v>
      </c>
      <c r="EC22" s="272">
        <v>0</v>
      </c>
      <c r="ED22" s="273">
        <v>5</v>
      </c>
      <c r="EE22" s="273">
        <v>0</v>
      </c>
      <c r="EF22" s="273">
        <v>0</v>
      </c>
      <c r="EG22" s="274">
        <v>4</v>
      </c>
      <c r="EH22" s="274">
        <v>18</v>
      </c>
      <c r="EI22" s="274">
        <v>0</v>
      </c>
      <c r="EJ22" s="274">
        <v>0</v>
      </c>
      <c r="EK22" s="274">
        <v>0</v>
      </c>
      <c r="EL22" s="274">
        <v>0</v>
      </c>
      <c r="EM22" s="274">
        <v>0</v>
      </c>
      <c r="EN22" s="272">
        <v>0</v>
      </c>
      <c r="EO22" s="272">
        <v>0</v>
      </c>
      <c r="EP22" s="272">
        <v>0</v>
      </c>
      <c r="EQ22" s="272">
        <v>0</v>
      </c>
      <c r="ER22" s="272">
        <v>0</v>
      </c>
      <c r="ES22" s="272">
        <v>0</v>
      </c>
      <c r="ET22" s="272">
        <v>0</v>
      </c>
      <c r="EU22" s="272">
        <v>0</v>
      </c>
      <c r="EV22" s="272">
        <v>0</v>
      </c>
      <c r="EW22" s="272">
        <v>0</v>
      </c>
      <c r="EX22" s="272">
        <v>0</v>
      </c>
      <c r="EY22" s="272">
        <v>0</v>
      </c>
      <c r="EZ22" s="272">
        <v>0</v>
      </c>
      <c r="FA22" s="272">
        <v>0</v>
      </c>
      <c r="FB22" s="272">
        <v>1</v>
      </c>
      <c r="FC22" s="272">
        <v>5</v>
      </c>
      <c r="FD22" s="272">
        <v>0</v>
      </c>
      <c r="FE22" s="272">
        <v>0</v>
      </c>
      <c r="FF22" s="273">
        <v>5</v>
      </c>
      <c r="FG22" s="273">
        <v>0</v>
      </c>
      <c r="FH22" s="273">
        <v>0</v>
      </c>
      <c r="FI22" s="274">
        <v>4</v>
      </c>
      <c r="FJ22" s="274">
        <v>18</v>
      </c>
      <c r="FK22" s="274">
        <v>0</v>
      </c>
      <c r="FL22" s="274">
        <v>0</v>
      </c>
      <c r="FM22" s="274">
        <v>0</v>
      </c>
      <c r="FN22" s="274">
        <v>0</v>
      </c>
      <c r="FO22" s="274">
        <v>0</v>
      </c>
      <c r="FP22" s="272">
        <v>0</v>
      </c>
      <c r="FQ22" s="272">
        <v>0</v>
      </c>
      <c r="FR22" s="272">
        <v>0</v>
      </c>
      <c r="FS22" s="272">
        <v>0</v>
      </c>
      <c r="FT22" s="272">
        <v>0</v>
      </c>
      <c r="FU22" s="272">
        <v>0</v>
      </c>
      <c r="FV22" s="272">
        <v>0</v>
      </c>
      <c r="FW22" s="272">
        <v>0</v>
      </c>
      <c r="FX22" s="272">
        <v>0</v>
      </c>
      <c r="FY22" s="272">
        <v>0</v>
      </c>
      <c r="FZ22" s="272">
        <v>0</v>
      </c>
      <c r="GA22" s="272">
        <v>0</v>
      </c>
      <c r="GB22" s="272">
        <v>0</v>
      </c>
      <c r="GC22" s="272">
        <v>0</v>
      </c>
      <c r="GD22" s="272">
        <v>1</v>
      </c>
      <c r="GE22" s="272">
        <v>5</v>
      </c>
      <c r="GF22" s="272">
        <v>0</v>
      </c>
      <c r="GG22" s="272">
        <v>0</v>
      </c>
      <c r="GH22" s="273">
        <v>5</v>
      </c>
      <c r="GI22" s="273">
        <v>0</v>
      </c>
      <c r="GJ22" s="273">
        <v>0</v>
      </c>
      <c r="GK22" s="274">
        <v>5</v>
      </c>
      <c r="GL22" s="274">
        <v>22.5</v>
      </c>
      <c r="GM22" s="274">
        <v>0</v>
      </c>
      <c r="GN22" s="274">
        <v>0</v>
      </c>
      <c r="GO22" s="274">
        <v>0</v>
      </c>
      <c r="GP22" s="274">
        <v>0</v>
      </c>
      <c r="GQ22" s="274">
        <v>0</v>
      </c>
    </row>
    <row r="23" spans="1:199" ht="14.5">
      <c r="A23" s="269">
        <v>16</v>
      </c>
      <c r="B23" s="270" t="s">
        <v>419</v>
      </c>
      <c r="C23" s="271">
        <v>16</v>
      </c>
      <c r="D23" s="272">
        <v>0</v>
      </c>
      <c r="E23" s="272">
        <v>0</v>
      </c>
      <c r="F23" s="272">
        <v>0</v>
      </c>
      <c r="G23" s="272">
        <v>0</v>
      </c>
      <c r="H23" s="272">
        <v>0</v>
      </c>
      <c r="I23" s="272">
        <v>0</v>
      </c>
      <c r="J23" s="272">
        <v>0</v>
      </c>
      <c r="K23" s="272">
        <v>0</v>
      </c>
      <c r="L23" s="272">
        <v>0</v>
      </c>
      <c r="M23" s="272">
        <v>1</v>
      </c>
      <c r="N23" s="272">
        <v>5</v>
      </c>
      <c r="O23" s="272">
        <v>4</v>
      </c>
      <c r="P23" s="272">
        <v>0</v>
      </c>
      <c r="Q23" s="272">
        <v>0</v>
      </c>
      <c r="R23" s="272">
        <v>3</v>
      </c>
      <c r="S23" s="272">
        <v>15</v>
      </c>
      <c r="T23" s="272">
        <v>0</v>
      </c>
      <c r="U23" s="272">
        <v>0</v>
      </c>
      <c r="V23" s="273">
        <v>15</v>
      </c>
      <c r="W23" s="273">
        <v>0</v>
      </c>
      <c r="X23" s="273">
        <v>0</v>
      </c>
      <c r="Y23" s="274">
        <v>0</v>
      </c>
      <c r="Z23" s="274">
        <v>0</v>
      </c>
      <c r="AA23" s="274">
        <v>0</v>
      </c>
      <c r="AB23" s="274">
        <v>0</v>
      </c>
      <c r="AC23" s="274">
        <v>0</v>
      </c>
      <c r="AD23" s="274">
        <v>0</v>
      </c>
      <c r="AE23" s="274">
        <v>0</v>
      </c>
      <c r="AF23" s="272">
        <v>0</v>
      </c>
      <c r="AG23" s="272">
        <v>0</v>
      </c>
      <c r="AH23" s="272">
        <v>0</v>
      </c>
      <c r="AI23" s="272">
        <v>0</v>
      </c>
      <c r="AJ23" s="272">
        <v>0</v>
      </c>
      <c r="AK23" s="272">
        <v>0</v>
      </c>
      <c r="AL23" s="272">
        <v>0</v>
      </c>
      <c r="AM23" s="272">
        <v>0</v>
      </c>
      <c r="AN23" s="272">
        <v>0</v>
      </c>
      <c r="AO23" s="272">
        <v>1</v>
      </c>
      <c r="AP23" s="272">
        <v>5</v>
      </c>
      <c r="AQ23" s="272">
        <v>4</v>
      </c>
      <c r="AR23" s="272">
        <v>0</v>
      </c>
      <c r="AS23" s="272">
        <v>0</v>
      </c>
      <c r="AT23" s="272">
        <v>3</v>
      </c>
      <c r="AU23" s="272">
        <v>15</v>
      </c>
      <c r="AV23" s="272">
        <v>0</v>
      </c>
      <c r="AW23" s="272">
        <v>0</v>
      </c>
      <c r="AX23" s="273">
        <v>15</v>
      </c>
      <c r="AY23" s="273">
        <v>0</v>
      </c>
      <c r="AZ23" s="273">
        <v>0</v>
      </c>
      <c r="BA23" s="274">
        <v>0</v>
      </c>
      <c r="BB23" s="274">
        <v>0</v>
      </c>
      <c r="BC23" s="274">
        <v>0</v>
      </c>
      <c r="BD23" s="274">
        <v>0</v>
      </c>
      <c r="BE23" s="274">
        <v>0</v>
      </c>
      <c r="BF23" s="274">
        <v>0</v>
      </c>
      <c r="BG23" s="274">
        <v>0</v>
      </c>
      <c r="BH23" s="272">
        <v>0</v>
      </c>
      <c r="BI23" s="272">
        <v>0</v>
      </c>
      <c r="BJ23" s="272">
        <v>0</v>
      </c>
      <c r="BK23" s="272">
        <v>0</v>
      </c>
      <c r="BL23" s="272">
        <v>0</v>
      </c>
      <c r="BM23" s="272">
        <v>0</v>
      </c>
      <c r="BN23" s="272">
        <v>0</v>
      </c>
      <c r="BO23" s="272">
        <v>0</v>
      </c>
      <c r="BP23" s="272">
        <v>0</v>
      </c>
      <c r="BQ23" s="272">
        <v>1</v>
      </c>
      <c r="BR23" s="272">
        <v>5</v>
      </c>
      <c r="BS23" s="272">
        <v>4</v>
      </c>
      <c r="BT23" s="272">
        <v>0</v>
      </c>
      <c r="BU23" s="272">
        <v>0</v>
      </c>
      <c r="BV23" s="272">
        <v>3</v>
      </c>
      <c r="BW23" s="272">
        <v>15</v>
      </c>
      <c r="BX23" s="272">
        <v>0</v>
      </c>
      <c r="BY23" s="272">
        <v>0</v>
      </c>
      <c r="BZ23" s="273">
        <v>15</v>
      </c>
      <c r="CA23" s="273">
        <v>0</v>
      </c>
      <c r="CB23" s="273">
        <v>0</v>
      </c>
      <c r="CC23" s="274">
        <v>0</v>
      </c>
      <c r="CD23" s="274">
        <v>0</v>
      </c>
      <c r="CE23" s="274">
        <v>0</v>
      </c>
      <c r="CF23" s="274">
        <v>0</v>
      </c>
      <c r="CG23" s="274">
        <v>0</v>
      </c>
      <c r="CH23" s="274">
        <v>0</v>
      </c>
      <c r="CI23" s="274">
        <v>0</v>
      </c>
      <c r="CJ23" s="272">
        <v>0</v>
      </c>
      <c r="CK23" s="272">
        <v>0</v>
      </c>
      <c r="CL23" s="272">
        <v>0</v>
      </c>
      <c r="CM23" s="272">
        <v>0</v>
      </c>
      <c r="CN23" s="272">
        <v>0</v>
      </c>
      <c r="CO23" s="272">
        <v>0</v>
      </c>
      <c r="CP23" s="272">
        <v>0</v>
      </c>
      <c r="CQ23" s="272">
        <v>0</v>
      </c>
      <c r="CR23" s="272">
        <v>0</v>
      </c>
      <c r="CS23" s="272">
        <v>1</v>
      </c>
      <c r="CT23" s="272">
        <v>5</v>
      </c>
      <c r="CU23" s="272">
        <v>4</v>
      </c>
      <c r="CV23" s="272">
        <v>0</v>
      </c>
      <c r="CW23" s="272">
        <v>0</v>
      </c>
      <c r="CX23" s="272">
        <v>3</v>
      </c>
      <c r="CY23" s="272">
        <v>15</v>
      </c>
      <c r="CZ23" s="272">
        <v>0</v>
      </c>
      <c r="DA23" s="272">
        <v>0</v>
      </c>
      <c r="DB23" s="273">
        <v>15</v>
      </c>
      <c r="DC23" s="273">
        <v>0</v>
      </c>
      <c r="DD23" s="273">
        <v>0</v>
      </c>
      <c r="DE23" s="274">
        <v>0</v>
      </c>
      <c r="DF23" s="274">
        <v>0</v>
      </c>
      <c r="DG23" s="274">
        <v>0</v>
      </c>
      <c r="DH23" s="274">
        <v>0</v>
      </c>
      <c r="DI23" s="274">
        <v>0</v>
      </c>
      <c r="DJ23" s="274">
        <v>0</v>
      </c>
      <c r="DK23" s="274">
        <v>0</v>
      </c>
      <c r="DL23" s="272">
        <v>0</v>
      </c>
      <c r="DM23" s="272">
        <v>0</v>
      </c>
      <c r="DN23" s="272">
        <v>0</v>
      </c>
      <c r="DO23" s="272">
        <v>0</v>
      </c>
      <c r="DP23" s="272">
        <v>0</v>
      </c>
      <c r="DQ23" s="272">
        <v>0</v>
      </c>
      <c r="DR23" s="272">
        <v>0</v>
      </c>
      <c r="DS23" s="272">
        <v>0</v>
      </c>
      <c r="DT23" s="272">
        <v>0</v>
      </c>
      <c r="DU23" s="272">
        <v>1</v>
      </c>
      <c r="DV23" s="272">
        <v>5</v>
      </c>
      <c r="DW23" s="272">
        <v>4</v>
      </c>
      <c r="DX23" s="272">
        <v>0</v>
      </c>
      <c r="DY23" s="272">
        <v>0</v>
      </c>
      <c r="DZ23" s="272">
        <v>4</v>
      </c>
      <c r="EA23" s="272">
        <v>20</v>
      </c>
      <c r="EB23" s="272">
        <v>0</v>
      </c>
      <c r="EC23" s="272">
        <v>0</v>
      </c>
      <c r="ED23" s="273">
        <v>20</v>
      </c>
      <c r="EE23" s="273">
        <v>0</v>
      </c>
      <c r="EF23" s="273">
        <v>0</v>
      </c>
      <c r="EG23" s="274">
        <v>0</v>
      </c>
      <c r="EH23" s="274">
        <v>0</v>
      </c>
      <c r="EI23" s="274">
        <v>0</v>
      </c>
      <c r="EJ23" s="274">
        <v>0</v>
      </c>
      <c r="EK23" s="274">
        <v>0</v>
      </c>
      <c r="EL23" s="274">
        <v>0</v>
      </c>
      <c r="EM23" s="274">
        <v>0</v>
      </c>
      <c r="EN23" s="272">
        <v>0</v>
      </c>
      <c r="EO23" s="272">
        <v>0</v>
      </c>
      <c r="EP23" s="272">
        <v>0</v>
      </c>
      <c r="EQ23" s="272">
        <v>0</v>
      </c>
      <c r="ER23" s="272">
        <v>0</v>
      </c>
      <c r="ES23" s="272">
        <v>0</v>
      </c>
      <c r="ET23" s="272">
        <v>0</v>
      </c>
      <c r="EU23" s="272">
        <v>0</v>
      </c>
      <c r="EV23" s="272">
        <v>0</v>
      </c>
      <c r="EW23" s="272">
        <v>1</v>
      </c>
      <c r="EX23" s="272">
        <v>5</v>
      </c>
      <c r="EY23" s="272">
        <v>4</v>
      </c>
      <c r="EZ23" s="272">
        <v>0</v>
      </c>
      <c r="FA23" s="272">
        <v>0</v>
      </c>
      <c r="FB23" s="272">
        <v>4</v>
      </c>
      <c r="FC23" s="272">
        <v>20</v>
      </c>
      <c r="FD23" s="272">
        <v>0</v>
      </c>
      <c r="FE23" s="272">
        <v>0</v>
      </c>
      <c r="FF23" s="273">
        <v>20</v>
      </c>
      <c r="FG23" s="273">
        <v>0</v>
      </c>
      <c r="FH23" s="273">
        <v>0</v>
      </c>
      <c r="FI23" s="274">
        <v>0</v>
      </c>
      <c r="FJ23" s="274">
        <v>0</v>
      </c>
      <c r="FK23" s="274">
        <v>0</v>
      </c>
      <c r="FL23" s="274">
        <v>0</v>
      </c>
      <c r="FM23" s="274">
        <v>0</v>
      </c>
      <c r="FN23" s="274">
        <v>0</v>
      </c>
      <c r="FO23" s="274">
        <v>0</v>
      </c>
      <c r="FP23" s="272">
        <v>0</v>
      </c>
      <c r="FQ23" s="272">
        <v>0</v>
      </c>
      <c r="FR23" s="272">
        <v>0</v>
      </c>
      <c r="FS23" s="272">
        <v>0</v>
      </c>
      <c r="FT23" s="272">
        <v>0</v>
      </c>
      <c r="FU23" s="272">
        <v>0</v>
      </c>
      <c r="FV23" s="272">
        <v>0</v>
      </c>
      <c r="FW23" s="272">
        <v>0</v>
      </c>
      <c r="FX23" s="272">
        <v>0</v>
      </c>
      <c r="FY23" s="272">
        <v>1</v>
      </c>
      <c r="FZ23" s="272">
        <v>5</v>
      </c>
      <c r="GA23" s="272">
        <v>4</v>
      </c>
      <c r="GB23" s="272">
        <v>0</v>
      </c>
      <c r="GC23" s="272">
        <v>0</v>
      </c>
      <c r="GD23" s="272">
        <v>6</v>
      </c>
      <c r="GE23" s="272">
        <v>30</v>
      </c>
      <c r="GF23" s="272">
        <v>0</v>
      </c>
      <c r="GG23" s="272">
        <v>0</v>
      </c>
      <c r="GH23" s="273">
        <v>30</v>
      </c>
      <c r="GI23" s="273">
        <v>0</v>
      </c>
      <c r="GJ23" s="273">
        <v>0</v>
      </c>
      <c r="GK23" s="274">
        <v>0</v>
      </c>
      <c r="GL23" s="274">
        <v>0</v>
      </c>
      <c r="GM23" s="274">
        <v>0</v>
      </c>
      <c r="GN23" s="274">
        <v>0</v>
      </c>
      <c r="GO23" s="274">
        <v>0</v>
      </c>
      <c r="GP23" s="274">
        <v>0</v>
      </c>
      <c r="GQ23" s="274">
        <v>0</v>
      </c>
    </row>
    <row r="24" spans="1:199" ht="14.5">
      <c r="A24" s="277">
        <v>17</v>
      </c>
      <c r="B24" s="270" t="s">
        <v>420</v>
      </c>
      <c r="C24" s="271">
        <v>17</v>
      </c>
      <c r="D24" s="272">
        <v>0</v>
      </c>
      <c r="E24" s="272">
        <v>0</v>
      </c>
      <c r="F24" s="272">
        <v>0</v>
      </c>
      <c r="G24" s="272">
        <v>0</v>
      </c>
      <c r="H24" s="272">
        <v>0</v>
      </c>
      <c r="I24" s="272">
        <v>0</v>
      </c>
      <c r="J24" s="272">
        <v>0</v>
      </c>
      <c r="K24" s="272">
        <v>0</v>
      </c>
      <c r="L24" s="272">
        <v>0</v>
      </c>
      <c r="M24" s="272">
        <v>13</v>
      </c>
      <c r="N24" s="272">
        <v>65</v>
      </c>
      <c r="O24" s="272">
        <v>52</v>
      </c>
      <c r="P24" s="272">
        <v>0</v>
      </c>
      <c r="Q24" s="272">
        <v>0</v>
      </c>
      <c r="R24" s="272">
        <v>0</v>
      </c>
      <c r="S24" s="272">
        <v>0</v>
      </c>
      <c r="T24" s="272">
        <v>0</v>
      </c>
      <c r="U24" s="272">
        <v>0</v>
      </c>
      <c r="V24" s="273">
        <v>0</v>
      </c>
      <c r="W24" s="273">
        <v>0</v>
      </c>
      <c r="X24" s="273">
        <v>0</v>
      </c>
      <c r="Y24" s="274">
        <v>0</v>
      </c>
      <c r="Z24" s="274">
        <v>0</v>
      </c>
      <c r="AA24" s="274">
        <v>0</v>
      </c>
      <c r="AB24" s="274">
        <v>0</v>
      </c>
      <c r="AC24" s="274">
        <v>0</v>
      </c>
      <c r="AD24" s="274">
        <v>0</v>
      </c>
      <c r="AE24" s="274">
        <v>0</v>
      </c>
      <c r="AF24" s="272">
        <v>0</v>
      </c>
      <c r="AG24" s="272">
        <v>0</v>
      </c>
      <c r="AH24" s="272">
        <v>0</v>
      </c>
      <c r="AI24" s="272">
        <v>0</v>
      </c>
      <c r="AJ24" s="272">
        <v>0</v>
      </c>
      <c r="AK24" s="272">
        <v>0</v>
      </c>
      <c r="AL24" s="272">
        <v>0</v>
      </c>
      <c r="AM24" s="272">
        <v>0</v>
      </c>
      <c r="AN24" s="272">
        <v>0</v>
      </c>
      <c r="AO24" s="272">
        <v>13</v>
      </c>
      <c r="AP24" s="272">
        <v>65</v>
      </c>
      <c r="AQ24" s="272">
        <v>52</v>
      </c>
      <c r="AR24" s="272">
        <v>0</v>
      </c>
      <c r="AS24" s="272">
        <v>0</v>
      </c>
      <c r="AT24" s="272">
        <v>0</v>
      </c>
      <c r="AU24" s="272">
        <v>0</v>
      </c>
      <c r="AV24" s="272">
        <v>0</v>
      </c>
      <c r="AW24" s="272">
        <v>0</v>
      </c>
      <c r="AX24" s="273">
        <v>0</v>
      </c>
      <c r="AY24" s="273">
        <v>0</v>
      </c>
      <c r="AZ24" s="273">
        <v>0</v>
      </c>
      <c r="BA24" s="274">
        <v>0</v>
      </c>
      <c r="BB24" s="274">
        <v>0</v>
      </c>
      <c r="BC24" s="274">
        <v>0</v>
      </c>
      <c r="BD24" s="274">
        <v>0</v>
      </c>
      <c r="BE24" s="274">
        <v>0</v>
      </c>
      <c r="BF24" s="274">
        <v>0</v>
      </c>
      <c r="BG24" s="274">
        <v>0</v>
      </c>
      <c r="BH24" s="272">
        <v>0</v>
      </c>
      <c r="BI24" s="272">
        <v>0</v>
      </c>
      <c r="BJ24" s="272">
        <v>0</v>
      </c>
      <c r="BK24" s="272">
        <v>0</v>
      </c>
      <c r="BL24" s="272">
        <v>0</v>
      </c>
      <c r="BM24" s="272">
        <v>0</v>
      </c>
      <c r="BN24" s="272">
        <v>0</v>
      </c>
      <c r="BO24" s="272">
        <v>0</v>
      </c>
      <c r="BP24" s="272">
        <v>0</v>
      </c>
      <c r="BQ24" s="272">
        <v>13</v>
      </c>
      <c r="BR24" s="272">
        <v>65</v>
      </c>
      <c r="BS24" s="272">
        <v>52</v>
      </c>
      <c r="BT24" s="272">
        <v>0</v>
      </c>
      <c r="BU24" s="272">
        <v>0</v>
      </c>
      <c r="BV24" s="272">
        <v>0</v>
      </c>
      <c r="BW24" s="272">
        <v>0</v>
      </c>
      <c r="BX24" s="272">
        <v>0</v>
      </c>
      <c r="BY24" s="272">
        <v>0</v>
      </c>
      <c r="BZ24" s="273">
        <v>0</v>
      </c>
      <c r="CA24" s="273">
        <v>0</v>
      </c>
      <c r="CB24" s="273">
        <v>0</v>
      </c>
      <c r="CC24" s="274">
        <v>0</v>
      </c>
      <c r="CD24" s="274">
        <v>0</v>
      </c>
      <c r="CE24" s="274">
        <v>0</v>
      </c>
      <c r="CF24" s="274">
        <v>0</v>
      </c>
      <c r="CG24" s="274">
        <v>0</v>
      </c>
      <c r="CH24" s="274">
        <v>0</v>
      </c>
      <c r="CI24" s="274">
        <v>0</v>
      </c>
      <c r="CJ24" s="272">
        <v>0</v>
      </c>
      <c r="CK24" s="272">
        <v>0</v>
      </c>
      <c r="CL24" s="272">
        <v>0</v>
      </c>
      <c r="CM24" s="272">
        <v>0</v>
      </c>
      <c r="CN24" s="272">
        <v>0</v>
      </c>
      <c r="CO24" s="272">
        <v>0</v>
      </c>
      <c r="CP24" s="272">
        <v>0</v>
      </c>
      <c r="CQ24" s="272">
        <v>0</v>
      </c>
      <c r="CR24" s="272">
        <v>0</v>
      </c>
      <c r="CS24" s="272">
        <v>13</v>
      </c>
      <c r="CT24" s="272">
        <v>65</v>
      </c>
      <c r="CU24" s="272">
        <v>52</v>
      </c>
      <c r="CV24" s="272">
        <v>0</v>
      </c>
      <c r="CW24" s="272">
        <v>0</v>
      </c>
      <c r="CX24" s="272">
        <v>0</v>
      </c>
      <c r="CY24" s="272">
        <v>0</v>
      </c>
      <c r="CZ24" s="272">
        <v>0</v>
      </c>
      <c r="DA24" s="272">
        <v>0</v>
      </c>
      <c r="DB24" s="273">
        <v>0</v>
      </c>
      <c r="DC24" s="273">
        <v>0</v>
      </c>
      <c r="DD24" s="273">
        <v>0</v>
      </c>
      <c r="DE24" s="274">
        <v>0</v>
      </c>
      <c r="DF24" s="274">
        <v>0</v>
      </c>
      <c r="DG24" s="274">
        <v>0</v>
      </c>
      <c r="DH24" s="274">
        <v>0</v>
      </c>
      <c r="DI24" s="274">
        <v>0</v>
      </c>
      <c r="DJ24" s="274">
        <v>0</v>
      </c>
      <c r="DK24" s="274">
        <v>0</v>
      </c>
      <c r="DL24" s="272">
        <v>0</v>
      </c>
      <c r="DM24" s="272">
        <v>0</v>
      </c>
      <c r="DN24" s="272">
        <v>0</v>
      </c>
      <c r="DO24" s="272">
        <v>0</v>
      </c>
      <c r="DP24" s="272">
        <v>0</v>
      </c>
      <c r="DQ24" s="272">
        <v>0</v>
      </c>
      <c r="DR24" s="272">
        <v>0</v>
      </c>
      <c r="DS24" s="272">
        <v>0</v>
      </c>
      <c r="DT24" s="272">
        <v>0</v>
      </c>
      <c r="DU24" s="272">
        <v>13</v>
      </c>
      <c r="DV24" s="272">
        <v>65</v>
      </c>
      <c r="DW24" s="272">
        <v>52</v>
      </c>
      <c r="DX24" s="272">
        <v>0</v>
      </c>
      <c r="DY24" s="272">
        <v>0</v>
      </c>
      <c r="DZ24" s="272">
        <v>1</v>
      </c>
      <c r="EA24" s="272">
        <v>5</v>
      </c>
      <c r="EB24" s="272">
        <v>0</v>
      </c>
      <c r="EC24" s="272">
        <v>0</v>
      </c>
      <c r="ED24" s="273">
        <v>5</v>
      </c>
      <c r="EE24" s="273">
        <v>0</v>
      </c>
      <c r="EF24" s="273">
        <v>0</v>
      </c>
      <c r="EG24" s="274">
        <v>0</v>
      </c>
      <c r="EH24" s="274">
        <v>0</v>
      </c>
      <c r="EI24" s="274">
        <v>0</v>
      </c>
      <c r="EJ24" s="274">
        <v>0</v>
      </c>
      <c r="EK24" s="274">
        <v>0</v>
      </c>
      <c r="EL24" s="274">
        <v>0</v>
      </c>
      <c r="EM24" s="274">
        <v>0</v>
      </c>
      <c r="EN24" s="272">
        <v>0</v>
      </c>
      <c r="EO24" s="272">
        <v>0</v>
      </c>
      <c r="EP24" s="272">
        <v>0</v>
      </c>
      <c r="EQ24" s="272">
        <v>0</v>
      </c>
      <c r="ER24" s="272">
        <v>0</v>
      </c>
      <c r="ES24" s="272">
        <v>0</v>
      </c>
      <c r="ET24" s="272">
        <v>0</v>
      </c>
      <c r="EU24" s="272">
        <v>0</v>
      </c>
      <c r="EV24" s="272">
        <v>0</v>
      </c>
      <c r="EW24" s="272">
        <v>13</v>
      </c>
      <c r="EX24" s="272">
        <v>65</v>
      </c>
      <c r="EY24" s="272">
        <v>52</v>
      </c>
      <c r="EZ24" s="272">
        <v>0</v>
      </c>
      <c r="FA24" s="272">
        <v>0</v>
      </c>
      <c r="FB24" s="272">
        <v>1</v>
      </c>
      <c r="FC24" s="272">
        <v>5</v>
      </c>
      <c r="FD24" s="272">
        <v>0</v>
      </c>
      <c r="FE24" s="272">
        <v>0</v>
      </c>
      <c r="FF24" s="273">
        <v>5</v>
      </c>
      <c r="FG24" s="273">
        <v>0</v>
      </c>
      <c r="FH24" s="273">
        <v>0</v>
      </c>
      <c r="FI24" s="274">
        <v>0</v>
      </c>
      <c r="FJ24" s="274">
        <v>0</v>
      </c>
      <c r="FK24" s="274">
        <v>0</v>
      </c>
      <c r="FL24" s="274">
        <v>0</v>
      </c>
      <c r="FM24" s="274">
        <v>0</v>
      </c>
      <c r="FN24" s="274">
        <v>0</v>
      </c>
      <c r="FO24" s="274">
        <v>0</v>
      </c>
      <c r="FP24" s="272">
        <v>0</v>
      </c>
      <c r="FQ24" s="272">
        <v>0</v>
      </c>
      <c r="FR24" s="272">
        <v>0</v>
      </c>
      <c r="FS24" s="272">
        <v>0</v>
      </c>
      <c r="FT24" s="272">
        <v>0</v>
      </c>
      <c r="FU24" s="272">
        <v>0</v>
      </c>
      <c r="FV24" s="272">
        <v>0</v>
      </c>
      <c r="FW24" s="272">
        <v>0</v>
      </c>
      <c r="FX24" s="272">
        <v>0</v>
      </c>
      <c r="FY24" s="272">
        <v>13</v>
      </c>
      <c r="FZ24" s="272">
        <v>65</v>
      </c>
      <c r="GA24" s="272">
        <v>52</v>
      </c>
      <c r="GB24" s="272">
        <v>0</v>
      </c>
      <c r="GC24" s="272">
        <v>0</v>
      </c>
      <c r="GD24" s="272">
        <v>1</v>
      </c>
      <c r="GE24" s="272">
        <v>5</v>
      </c>
      <c r="GF24" s="272">
        <v>0</v>
      </c>
      <c r="GG24" s="272">
        <v>0</v>
      </c>
      <c r="GH24" s="273">
        <v>5</v>
      </c>
      <c r="GI24" s="273">
        <v>0</v>
      </c>
      <c r="GJ24" s="273">
        <v>0</v>
      </c>
      <c r="GK24" s="274">
        <v>0</v>
      </c>
      <c r="GL24" s="274">
        <v>0</v>
      </c>
      <c r="GM24" s="274">
        <v>0</v>
      </c>
      <c r="GN24" s="274">
        <v>0</v>
      </c>
      <c r="GO24" s="274">
        <v>1</v>
      </c>
      <c r="GP24" s="274">
        <v>1.85</v>
      </c>
      <c r="GQ24" s="274">
        <v>0</v>
      </c>
    </row>
    <row r="25" spans="1:199" ht="14.5">
      <c r="A25" s="269">
        <v>18</v>
      </c>
      <c r="B25" s="270" t="s">
        <v>421</v>
      </c>
      <c r="C25" s="271">
        <v>18</v>
      </c>
      <c r="D25" s="272">
        <v>0</v>
      </c>
      <c r="E25" s="272">
        <v>0</v>
      </c>
      <c r="F25" s="272">
        <v>0</v>
      </c>
      <c r="G25" s="272">
        <v>0</v>
      </c>
      <c r="H25" s="272">
        <v>0</v>
      </c>
      <c r="I25" s="272">
        <v>0</v>
      </c>
      <c r="J25" s="272">
        <v>0</v>
      </c>
      <c r="K25" s="272">
        <v>0</v>
      </c>
      <c r="L25" s="272">
        <v>0</v>
      </c>
      <c r="M25" s="272">
        <v>2</v>
      </c>
      <c r="N25" s="272">
        <v>10</v>
      </c>
      <c r="O25" s="272">
        <v>8</v>
      </c>
      <c r="P25" s="272">
        <v>0</v>
      </c>
      <c r="Q25" s="272">
        <v>0</v>
      </c>
      <c r="R25" s="272">
        <v>0</v>
      </c>
      <c r="S25" s="272">
        <v>0</v>
      </c>
      <c r="T25" s="272">
        <v>0</v>
      </c>
      <c r="U25" s="272">
        <v>0</v>
      </c>
      <c r="V25" s="273">
        <v>0</v>
      </c>
      <c r="W25" s="273">
        <v>0</v>
      </c>
      <c r="X25" s="273">
        <v>0</v>
      </c>
      <c r="Y25" s="274">
        <v>0</v>
      </c>
      <c r="Z25" s="274">
        <v>0</v>
      </c>
      <c r="AA25" s="274">
        <v>2</v>
      </c>
      <c r="AB25" s="274">
        <v>6</v>
      </c>
      <c r="AC25" s="274">
        <v>0</v>
      </c>
      <c r="AD25" s="274">
        <v>0</v>
      </c>
      <c r="AE25" s="274">
        <v>0</v>
      </c>
      <c r="AF25" s="272">
        <v>0</v>
      </c>
      <c r="AG25" s="272">
        <v>0</v>
      </c>
      <c r="AH25" s="272">
        <v>0</v>
      </c>
      <c r="AI25" s="272">
        <v>0</v>
      </c>
      <c r="AJ25" s="272">
        <v>0</v>
      </c>
      <c r="AK25" s="272">
        <v>0</v>
      </c>
      <c r="AL25" s="272">
        <v>0</v>
      </c>
      <c r="AM25" s="272">
        <v>0</v>
      </c>
      <c r="AN25" s="272">
        <v>0</v>
      </c>
      <c r="AO25" s="272">
        <v>2</v>
      </c>
      <c r="AP25" s="272">
        <v>10</v>
      </c>
      <c r="AQ25" s="272">
        <v>8</v>
      </c>
      <c r="AR25" s="272">
        <v>0</v>
      </c>
      <c r="AS25" s="272">
        <v>0</v>
      </c>
      <c r="AT25" s="272">
        <v>0</v>
      </c>
      <c r="AU25" s="272">
        <v>0</v>
      </c>
      <c r="AV25" s="272">
        <v>0</v>
      </c>
      <c r="AW25" s="272">
        <v>0</v>
      </c>
      <c r="AX25" s="273">
        <v>0</v>
      </c>
      <c r="AY25" s="273">
        <v>0</v>
      </c>
      <c r="AZ25" s="273">
        <v>0</v>
      </c>
      <c r="BA25" s="274">
        <v>0</v>
      </c>
      <c r="BB25" s="274">
        <v>0</v>
      </c>
      <c r="BC25" s="274">
        <v>2</v>
      </c>
      <c r="BD25" s="274">
        <v>6</v>
      </c>
      <c r="BE25" s="274">
        <v>0</v>
      </c>
      <c r="BF25" s="274">
        <v>0</v>
      </c>
      <c r="BG25" s="274">
        <v>0</v>
      </c>
      <c r="BH25" s="272">
        <v>0</v>
      </c>
      <c r="BI25" s="272">
        <v>0</v>
      </c>
      <c r="BJ25" s="272">
        <v>0</v>
      </c>
      <c r="BK25" s="272">
        <v>0</v>
      </c>
      <c r="BL25" s="272">
        <v>0</v>
      </c>
      <c r="BM25" s="272">
        <v>0</v>
      </c>
      <c r="BN25" s="272">
        <v>0</v>
      </c>
      <c r="BO25" s="272">
        <v>0</v>
      </c>
      <c r="BP25" s="272">
        <v>0</v>
      </c>
      <c r="BQ25" s="272">
        <v>2</v>
      </c>
      <c r="BR25" s="272">
        <v>10</v>
      </c>
      <c r="BS25" s="272">
        <v>8</v>
      </c>
      <c r="BT25" s="272">
        <v>0</v>
      </c>
      <c r="BU25" s="272">
        <v>0</v>
      </c>
      <c r="BV25" s="272">
        <v>0</v>
      </c>
      <c r="BW25" s="272">
        <v>0</v>
      </c>
      <c r="BX25" s="272">
        <v>0</v>
      </c>
      <c r="BY25" s="272">
        <v>0</v>
      </c>
      <c r="BZ25" s="273">
        <v>0</v>
      </c>
      <c r="CA25" s="273">
        <v>0</v>
      </c>
      <c r="CB25" s="273">
        <v>0</v>
      </c>
      <c r="CC25" s="274">
        <v>0</v>
      </c>
      <c r="CD25" s="274">
        <v>0</v>
      </c>
      <c r="CE25" s="274">
        <v>2</v>
      </c>
      <c r="CF25" s="274">
        <v>6</v>
      </c>
      <c r="CG25" s="274">
        <v>0</v>
      </c>
      <c r="CH25" s="274">
        <v>0</v>
      </c>
      <c r="CI25" s="274">
        <v>0</v>
      </c>
      <c r="CJ25" s="272">
        <v>0</v>
      </c>
      <c r="CK25" s="272">
        <v>0</v>
      </c>
      <c r="CL25" s="272">
        <v>0</v>
      </c>
      <c r="CM25" s="272">
        <v>0</v>
      </c>
      <c r="CN25" s="272">
        <v>0</v>
      </c>
      <c r="CO25" s="272">
        <v>0</v>
      </c>
      <c r="CP25" s="272">
        <v>0</v>
      </c>
      <c r="CQ25" s="272">
        <v>0</v>
      </c>
      <c r="CR25" s="272">
        <v>0</v>
      </c>
      <c r="CS25" s="272">
        <v>2</v>
      </c>
      <c r="CT25" s="272">
        <v>10</v>
      </c>
      <c r="CU25" s="272">
        <v>8</v>
      </c>
      <c r="CV25" s="272">
        <v>0</v>
      </c>
      <c r="CW25" s="272">
        <v>0</v>
      </c>
      <c r="CX25" s="272">
        <v>0</v>
      </c>
      <c r="CY25" s="272">
        <v>0</v>
      </c>
      <c r="CZ25" s="272">
        <v>0</v>
      </c>
      <c r="DA25" s="272">
        <v>0</v>
      </c>
      <c r="DB25" s="273">
        <v>0</v>
      </c>
      <c r="DC25" s="273">
        <v>0</v>
      </c>
      <c r="DD25" s="273">
        <v>0</v>
      </c>
      <c r="DE25" s="274">
        <v>0</v>
      </c>
      <c r="DF25" s="274">
        <v>0</v>
      </c>
      <c r="DG25" s="274">
        <v>2</v>
      </c>
      <c r="DH25" s="274">
        <v>6</v>
      </c>
      <c r="DI25" s="274">
        <v>0</v>
      </c>
      <c r="DJ25" s="274">
        <v>0</v>
      </c>
      <c r="DK25" s="274">
        <v>0</v>
      </c>
      <c r="DL25" s="272">
        <v>0</v>
      </c>
      <c r="DM25" s="272">
        <v>0</v>
      </c>
      <c r="DN25" s="272">
        <v>0</v>
      </c>
      <c r="DO25" s="272">
        <v>0</v>
      </c>
      <c r="DP25" s="272">
        <v>0</v>
      </c>
      <c r="DQ25" s="272">
        <v>0</v>
      </c>
      <c r="DR25" s="272">
        <v>0</v>
      </c>
      <c r="DS25" s="272">
        <v>0</v>
      </c>
      <c r="DT25" s="272">
        <v>0</v>
      </c>
      <c r="DU25" s="272">
        <v>2</v>
      </c>
      <c r="DV25" s="272">
        <v>10</v>
      </c>
      <c r="DW25" s="272">
        <v>8</v>
      </c>
      <c r="DX25" s="272">
        <v>0</v>
      </c>
      <c r="DY25" s="272">
        <v>0</v>
      </c>
      <c r="DZ25" s="272">
        <v>0</v>
      </c>
      <c r="EA25" s="272">
        <v>0</v>
      </c>
      <c r="EB25" s="272">
        <v>0</v>
      </c>
      <c r="EC25" s="272">
        <v>0</v>
      </c>
      <c r="ED25" s="273">
        <v>0</v>
      </c>
      <c r="EE25" s="273">
        <v>0</v>
      </c>
      <c r="EF25" s="273">
        <v>0</v>
      </c>
      <c r="EG25" s="274">
        <v>0</v>
      </c>
      <c r="EH25" s="274">
        <v>0</v>
      </c>
      <c r="EI25" s="274">
        <v>2</v>
      </c>
      <c r="EJ25" s="274">
        <v>6</v>
      </c>
      <c r="EK25" s="274">
        <v>0</v>
      </c>
      <c r="EL25" s="274">
        <v>0</v>
      </c>
      <c r="EM25" s="274">
        <v>0</v>
      </c>
      <c r="EN25" s="272">
        <v>0</v>
      </c>
      <c r="EO25" s="272">
        <v>0</v>
      </c>
      <c r="EP25" s="272">
        <v>0</v>
      </c>
      <c r="EQ25" s="272">
        <v>0</v>
      </c>
      <c r="ER25" s="272">
        <v>0</v>
      </c>
      <c r="ES25" s="272">
        <v>0</v>
      </c>
      <c r="ET25" s="272">
        <v>0</v>
      </c>
      <c r="EU25" s="272">
        <v>0</v>
      </c>
      <c r="EV25" s="272">
        <v>0</v>
      </c>
      <c r="EW25" s="272">
        <v>2</v>
      </c>
      <c r="EX25" s="272">
        <v>10</v>
      </c>
      <c r="EY25" s="272">
        <v>8</v>
      </c>
      <c r="EZ25" s="272">
        <v>0</v>
      </c>
      <c r="FA25" s="272">
        <v>0</v>
      </c>
      <c r="FB25" s="272">
        <v>0</v>
      </c>
      <c r="FC25" s="272">
        <v>0</v>
      </c>
      <c r="FD25" s="272">
        <v>0</v>
      </c>
      <c r="FE25" s="272">
        <v>0</v>
      </c>
      <c r="FF25" s="273">
        <v>0</v>
      </c>
      <c r="FG25" s="273">
        <v>0</v>
      </c>
      <c r="FH25" s="273">
        <v>0</v>
      </c>
      <c r="FI25" s="274">
        <v>0</v>
      </c>
      <c r="FJ25" s="274">
        <v>0</v>
      </c>
      <c r="FK25" s="274">
        <v>2</v>
      </c>
      <c r="FL25" s="274">
        <v>6</v>
      </c>
      <c r="FM25" s="274">
        <v>0</v>
      </c>
      <c r="FN25" s="274">
        <v>0</v>
      </c>
      <c r="FO25" s="274">
        <v>0</v>
      </c>
      <c r="FP25" s="272">
        <v>0</v>
      </c>
      <c r="FQ25" s="272">
        <v>0</v>
      </c>
      <c r="FR25" s="272">
        <v>0</v>
      </c>
      <c r="FS25" s="272">
        <v>0</v>
      </c>
      <c r="FT25" s="272">
        <v>0</v>
      </c>
      <c r="FU25" s="272">
        <v>0</v>
      </c>
      <c r="FV25" s="272">
        <v>0</v>
      </c>
      <c r="FW25" s="272">
        <v>0</v>
      </c>
      <c r="FX25" s="272">
        <v>0</v>
      </c>
      <c r="FY25" s="272">
        <v>2</v>
      </c>
      <c r="FZ25" s="272">
        <v>10</v>
      </c>
      <c r="GA25" s="272">
        <v>8</v>
      </c>
      <c r="GB25" s="272">
        <v>0</v>
      </c>
      <c r="GC25" s="272">
        <v>0</v>
      </c>
      <c r="GD25" s="272">
        <v>0</v>
      </c>
      <c r="GE25" s="272">
        <v>0</v>
      </c>
      <c r="GF25" s="272">
        <v>0</v>
      </c>
      <c r="GG25" s="272">
        <v>0</v>
      </c>
      <c r="GH25" s="273">
        <v>0</v>
      </c>
      <c r="GI25" s="273">
        <v>0</v>
      </c>
      <c r="GJ25" s="273">
        <v>0</v>
      </c>
      <c r="GK25" s="274">
        <v>0</v>
      </c>
      <c r="GL25" s="274">
        <v>0</v>
      </c>
      <c r="GM25" s="274">
        <v>2</v>
      </c>
      <c r="GN25" s="274">
        <v>6</v>
      </c>
      <c r="GO25" s="274">
        <v>0</v>
      </c>
      <c r="GP25" s="274">
        <v>0</v>
      </c>
      <c r="GQ25" s="274">
        <v>0</v>
      </c>
    </row>
    <row r="26" spans="1:199" ht="14.5">
      <c r="A26" s="277">
        <v>19</v>
      </c>
      <c r="B26" s="270" t="s">
        <v>422</v>
      </c>
      <c r="C26" s="271">
        <v>19</v>
      </c>
      <c r="D26" s="272">
        <v>0</v>
      </c>
      <c r="E26" s="272">
        <v>0</v>
      </c>
      <c r="F26" s="272">
        <v>0</v>
      </c>
      <c r="G26" s="272">
        <v>0</v>
      </c>
      <c r="H26" s="272">
        <v>0</v>
      </c>
      <c r="I26" s="272">
        <v>0</v>
      </c>
      <c r="J26" s="272">
        <v>0</v>
      </c>
      <c r="K26" s="272">
        <v>0</v>
      </c>
      <c r="L26" s="272">
        <v>0</v>
      </c>
      <c r="M26" s="272">
        <v>0</v>
      </c>
      <c r="N26" s="272">
        <v>0</v>
      </c>
      <c r="O26" s="272">
        <v>0</v>
      </c>
      <c r="P26" s="272">
        <v>0</v>
      </c>
      <c r="Q26" s="272">
        <v>2</v>
      </c>
      <c r="R26" s="272">
        <v>1</v>
      </c>
      <c r="S26" s="272">
        <v>21</v>
      </c>
      <c r="T26" s="272">
        <v>0</v>
      </c>
      <c r="U26" s="272">
        <v>0</v>
      </c>
      <c r="V26" s="273">
        <v>21</v>
      </c>
      <c r="W26" s="273">
        <v>0</v>
      </c>
      <c r="X26" s="273">
        <v>0</v>
      </c>
      <c r="Y26" s="274">
        <v>0</v>
      </c>
      <c r="Z26" s="274">
        <v>0</v>
      </c>
      <c r="AA26" s="274">
        <v>0</v>
      </c>
      <c r="AB26" s="274">
        <v>0</v>
      </c>
      <c r="AC26" s="274">
        <v>0</v>
      </c>
      <c r="AD26" s="274">
        <v>0</v>
      </c>
      <c r="AE26" s="274">
        <v>0</v>
      </c>
      <c r="AF26" s="272">
        <v>0</v>
      </c>
      <c r="AG26" s="272">
        <v>0</v>
      </c>
      <c r="AH26" s="272">
        <v>0</v>
      </c>
      <c r="AI26" s="272">
        <v>0</v>
      </c>
      <c r="AJ26" s="272">
        <v>0</v>
      </c>
      <c r="AK26" s="272">
        <v>0</v>
      </c>
      <c r="AL26" s="272">
        <v>0</v>
      </c>
      <c r="AM26" s="272">
        <v>0</v>
      </c>
      <c r="AN26" s="272">
        <v>0</v>
      </c>
      <c r="AO26" s="272">
        <v>0</v>
      </c>
      <c r="AP26" s="272">
        <v>0</v>
      </c>
      <c r="AQ26" s="272">
        <v>0</v>
      </c>
      <c r="AR26" s="272">
        <v>0</v>
      </c>
      <c r="AS26" s="272">
        <v>2</v>
      </c>
      <c r="AT26" s="272">
        <v>1</v>
      </c>
      <c r="AU26" s="272">
        <v>21</v>
      </c>
      <c r="AV26" s="272">
        <v>0</v>
      </c>
      <c r="AW26" s="272">
        <v>0</v>
      </c>
      <c r="AX26" s="273">
        <v>21</v>
      </c>
      <c r="AY26" s="273">
        <v>0</v>
      </c>
      <c r="AZ26" s="273">
        <v>0</v>
      </c>
      <c r="BA26" s="274">
        <v>0</v>
      </c>
      <c r="BB26" s="274">
        <v>0</v>
      </c>
      <c r="BC26" s="274">
        <v>0</v>
      </c>
      <c r="BD26" s="274">
        <v>0</v>
      </c>
      <c r="BE26" s="274">
        <v>0</v>
      </c>
      <c r="BF26" s="274">
        <v>0</v>
      </c>
      <c r="BG26" s="274">
        <v>0</v>
      </c>
      <c r="BH26" s="272">
        <v>0</v>
      </c>
      <c r="BI26" s="272">
        <v>0</v>
      </c>
      <c r="BJ26" s="272">
        <v>0</v>
      </c>
      <c r="BK26" s="272">
        <v>0</v>
      </c>
      <c r="BL26" s="272">
        <v>0</v>
      </c>
      <c r="BM26" s="272">
        <v>0</v>
      </c>
      <c r="BN26" s="272">
        <v>0</v>
      </c>
      <c r="BO26" s="272">
        <v>0</v>
      </c>
      <c r="BP26" s="272">
        <v>0</v>
      </c>
      <c r="BQ26" s="272">
        <v>0</v>
      </c>
      <c r="BR26" s="272">
        <v>0</v>
      </c>
      <c r="BS26" s="272">
        <v>0</v>
      </c>
      <c r="BT26" s="272">
        <v>0</v>
      </c>
      <c r="BU26" s="272">
        <v>2</v>
      </c>
      <c r="BV26" s="272">
        <v>1</v>
      </c>
      <c r="BW26" s="272">
        <v>21</v>
      </c>
      <c r="BX26" s="272">
        <v>0</v>
      </c>
      <c r="BY26" s="272">
        <v>0</v>
      </c>
      <c r="BZ26" s="273">
        <v>21</v>
      </c>
      <c r="CA26" s="273">
        <v>0</v>
      </c>
      <c r="CB26" s="273">
        <v>0</v>
      </c>
      <c r="CC26" s="274">
        <v>0</v>
      </c>
      <c r="CD26" s="274">
        <v>0</v>
      </c>
      <c r="CE26" s="274">
        <v>0</v>
      </c>
      <c r="CF26" s="274">
        <v>0</v>
      </c>
      <c r="CG26" s="274">
        <v>0</v>
      </c>
      <c r="CH26" s="274">
        <v>0</v>
      </c>
      <c r="CI26" s="274">
        <v>0</v>
      </c>
      <c r="CJ26" s="272">
        <v>0</v>
      </c>
      <c r="CK26" s="272">
        <v>0</v>
      </c>
      <c r="CL26" s="272">
        <v>0</v>
      </c>
      <c r="CM26" s="272">
        <v>0</v>
      </c>
      <c r="CN26" s="272">
        <v>0</v>
      </c>
      <c r="CO26" s="272">
        <v>0</v>
      </c>
      <c r="CP26" s="272">
        <v>0</v>
      </c>
      <c r="CQ26" s="272">
        <v>0</v>
      </c>
      <c r="CR26" s="272">
        <v>0</v>
      </c>
      <c r="CS26" s="272">
        <v>0</v>
      </c>
      <c r="CT26" s="272">
        <v>0</v>
      </c>
      <c r="CU26" s="272">
        <v>0</v>
      </c>
      <c r="CV26" s="272">
        <v>0</v>
      </c>
      <c r="CW26" s="272">
        <v>2</v>
      </c>
      <c r="CX26" s="272">
        <v>1</v>
      </c>
      <c r="CY26" s="272">
        <v>21</v>
      </c>
      <c r="CZ26" s="272">
        <v>0</v>
      </c>
      <c r="DA26" s="272">
        <v>0</v>
      </c>
      <c r="DB26" s="273">
        <v>21</v>
      </c>
      <c r="DC26" s="273">
        <v>0</v>
      </c>
      <c r="DD26" s="273">
        <v>0</v>
      </c>
      <c r="DE26" s="274">
        <v>0</v>
      </c>
      <c r="DF26" s="274">
        <v>0</v>
      </c>
      <c r="DG26" s="274">
        <v>0</v>
      </c>
      <c r="DH26" s="274">
        <v>0</v>
      </c>
      <c r="DI26" s="274">
        <v>0</v>
      </c>
      <c r="DJ26" s="274">
        <v>0</v>
      </c>
      <c r="DK26" s="274">
        <v>0</v>
      </c>
      <c r="DL26" s="272">
        <v>0</v>
      </c>
      <c r="DM26" s="272">
        <v>0</v>
      </c>
      <c r="DN26" s="272">
        <v>0</v>
      </c>
      <c r="DO26" s="272">
        <v>0</v>
      </c>
      <c r="DP26" s="272">
        <v>0</v>
      </c>
      <c r="DQ26" s="272">
        <v>0</v>
      </c>
      <c r="DR26" s="272">
        <v>0</v>
      </c>
      <c r="DS26" s="272">
        <v>0</v>
      </c>
      <c r="DT26" s="272">
        <v>0</v>
      </c>
      <c r="DU26" s="272">
        <v>0</v>
      </c>
      <c r="DV26" s="272">
        <v>0</v>
      </c>
      <c r="DW26" s="272">
        <v>0</v>
      </c>
      <c r="DX26" s="272">
        <v>0</v>
      </c>
      <c r="DY26" s="272">
        <v>2</v>
      </c>
      <c r="DZ26" s="272">
        <v>1</v>
      </c>
      <c r="EA26" s="272">
        <v>21</v>
      </c>
      <c r="EB26" s="272">
        <v>0</v>
      </c>
      <c r="EC26" s="272">
        <v>0</v>
      </c>
      <c r="ED26" s="273">
        <v>21</v>
      </c>
      <c r="EE26" s="273">
        <v>0</v>
      </c>
      <c r="EF26" s="273">
        <v>0</v>
      </c>
      <c r="EG26" s="274">
        <v>0</v>
      </c>
      <c r="EH26" s="274">
        <v>0</v>
      </c>
      <c r="EI26" s="274">
        <v>0</v>
      </c>
      <c r="EJ26" s="274">
        <v>0</v>
      </c>
      <c r="EK26" s="274">
        <v>0</v>
      </c>
      <c r="EL26" s="274">
        <v>0</v>
      </c>
      <c r="EM26" s="274">
        <v>0</v>
      </c>
      <c r="EN26" s="272">
        <v>0</v>
      </c>
      <c r="EO26" s="272">
        <v>0</v>
      </c>
      <c r="EP26" s="272">
        <v>0</v>
      </c>
      <c r="EQ26" s="272">
        <v>0</v>
      </c>
      <c r="ER26" s="272">
        <v>0</v>
      </c>
      <c r="ES26" s="272">
        <v>0</v>
      </c>
      <c r="ET26" s="272">
        <v>0</v>
      </c>
      <c r="EU26" s="272">
        <v>0</v>
      </c>
      <c r="EV26" s="272">
        <v>0</v>
      </c>
      <c r="EW26" s="272">
        <v>0</v>
      </c>
      <c r="EX26" s="272">
        <v>0</v>
      </c>
      <c r="EY26" s="272">
        <v>0</v>
      </c>
      <c r="EZ26" s="272">
        <v>0</v>
      </c>
      <c r="FA26" s="272">
        <v>2</v>
      </c>
      <c r="FB26" s="272">
        <v>1</v>
      </c>
      <c r="FC26" s="272">
        <v>21</v>
      </c>
      <c r="FD26" s="272">
        <v>0</v>
      </c>
      <c r="FE26" s="272">
        <v>0</v>
      </c>
      <c r="FF26" s="273">
        <v>21</v>
      </c>
      <c r="FG26" s="273">
        <v>0</v>
      </c>
      <c r="FH26" s="273">
        <v>0</v>
      </c>
      <c r="FI26" s="274">
        <v>0</v>
      </c>
      <c r="FJ26" s="274">
        <v>0</v>
      </c>
      <c r="FK26" s="274">
        <v>0</v>
      </c>
      <c r="FL26" s="274">
        <v>0</v>
      </c>
      <c r="FM26" s="274">
        <v>0</v>
      </c>
      <c r="FN26" s="274">
        <v>0</v>
      </c>
      <c r="FO26" s="274">
        <v>0</v>
      </c>
      <c r="FP26" s="272">
        <v>0</v>
      </c>
      <c r="FQ26" s="272">
        <v>0</v>
      </c>
      <c r="FR26" s="272">
        <v>0</v>
      </c>
      <c r="FS26" s="272">
        <v>0</v>
      </c>
      <c r="FT26" s="272">
        <v>0</v>
      </c>
      <c r="FU26" s="272">
        <v>0</v>
      </c>
      <c r="FV26" s="272">
        <v>0</v>
      </c>
      <c r="FW26" s="272">
        <v>0</v>
      </c>
      <c r="FX26" s="272">
        <v>0</v>
      </c>
      <c r="FY26" s="272">
        <v>0</v>
      </c>
      <c r="FZ26" s="272">
        <v>0</v>
      </c>
      <c r="GA26" s="272">
        <v>0</v>
      </c>
      <c r="GB26" s="272">
        <v>0</v>
      </c>
      <c r="GC26" s="272">
        <v>2</v>
      </c>
      <c r="GD26" s="272">
        <v>1</v>
      </c>
      <c r="GE26" s="272">
        <v>21</v>
      </c>
      <c r="GF26" s="272">
        <v>0</v>
      </c>
      <c r="GG26" s="272">
        <v>0</v>
      </c>
      <c r="GH26" s="273">
        <v>21</v>
      </c>
      <c r="GI26" s="273">
        <v>0</v>
      </c>
      <c r="GJ26" s="273">
        <v>0</v>
      </c>
      <c r="GK26" s="274">
        <v>0</v>
      </c>
      <c r="GL26" s="274">
        <v>0</v>
      </c>
      <c r="GM26" s="274">
        <v>0</v>
      </c>
      <c r="GN26" s="274">
        <v>0</v>
      </c>
      <c r="GO26" s="274">
        <v>0</v>
      </c>
      <c r="GP26" s="274">
        <v>0</v>
      </c>
      <c r="GQ26" s="274">
        <v>0</v>
      </c>
    </row>
    <row r="27" spans="1:199" ht="14.5">
      <c r="A27" s="277">
        <v>20</v>
      </c>
      <c r="B27" s="278" t="s">
        <v>423</v>
      </c>
      <c r="C27" s="279">
        <v>20</v>
      </c>
      <c r="D27" s="272">
        <v>0</v>
      </c>
      <c r="E27" s="272">
        <v>0</v>
      </c>
      <c r="F27" s="272">
        <v>0</v>
      </c>
      <c r="G27" s="272">
        <v>1</v>
      </c>
      <c r="H27" s="272">
        <v>5</v>
      </c>
      <c r="I27" s="272">
        <v>4</v>
      </c>
      <c r="J27" s="272">
        <v>0</v>
      </c>
      <c r="K27" s="272">
        <v>0</v>
      </c>
      <c r="L27" s="272">
        <v>0</v>
      </c>
      <c r="M27" s="272">
        <v>9</v>
      </c>
      <c r="N27" s="272">
        <v>45</v>
      </c>
      <c r="O27" s="272">
        <v>36</v>
      </c>
      <c r="P27" s="272">
        <v>0</v>
      </c>
      <c r="Q27" s="272">
        <v>0</v>
      </c>
      <c r="R27" s="272">
        <v>1</v>
      </c>
      <c r="S27" s="272">
        <v>5</v>
      </c>
      <c r="T27" s="272">
        <v>0</v>
      </c>
      <c r="U27" s="272">
        <v>0</v>
      </c>
      <c r="V27" s="273">
        <v>10</v>
      </c>
      <c r="W27" s="273">
        <v>4</v>
      </c>
      <c r="X27" s="273">
        <v>0</v>
      </c>
      <c r="Y27" s="274">
        <v>0</v>
      </c>
      <c r="Z27" s="274">
        <v>0</v>
      </c>
      <c r="AA27" s="274">
        <v>0</v>
      </c>
      <c r="AB27" s="274">
        <v>0</v>
      </c>
      <c r="AC27" s="274">
        <v>4</v>
      </c>
      <c r="AD27" s="274">
        <v>7.4</v>
      </c>
      <c r="AE27" s="274">
        <v>1</v>
      </c>
      <c r="AF27" s="272">
        <v>0</v>
      </c>
      <c r="AG27" s="272">
        <v>0</v>
      </c>
      <c r="AH27" s="272">
        <v>0</v>
      </c>
      <c r="AI27" s="272">
        <v>1</v>
      </c>
      <c r="AJ27" s="272">
        <v>5</v>
      </c>
      <c r="AK27" s="272">
        <v>4</v>
      </c>
      <c r="AL27" s="272">
        <v>0</v>
      </c>
      <c r="AM27" s="272">
        <v>0</v>
      </c>
      <c r="AN27" s="272">
        <v>0</v>
      </c>
      <c r="AO27" s="272">
        <v>9</v>
      </c>
      <c r="AP27" s="272">
        <v>45</v>
      </c>
      <c r="AQ27" s="272">
        <v>36</v>
      </c>
      <c r="AR27" s="272">
        <v>0</v>
      </c>
      <c r="AS27" s="272">
        <v>0</v>
      </c>
      <c r="AT27" s="272">
        <v>1</v>
      </c>
      <c r="AU27" s="272">
        <v>5</v>
      </c>
      <c r="AV27" s="272">
        <v>0</v>
      </c>
      <c r="AW27" s="272">
        <v>0</v>
      </c>
      <c r="AX27" s="273">
        <v>10</v>
      </c>
      <c r="AY27" s="273">
        <v>4</v>
      </c>
      <c r="AZ27" s="273">
        <v>0</v>
      </c>
      <c r="BA27" s="274">
        <v>0</v>
      </c>
      <c r="BB27" s="274">
        <v>0</v>
      </c>
      <c r="BC27" s="274">
        <v>0</v>
      </c>
      <c r="BD27" s="274">
        <v>0</v>
      </c>
      <c r="BE27" s="274">
        <v>4</v>
      </c>
      <c r="BF27" s="274">
        <v>7.4</v>
      </c>
      <c r="BG27" s="274">
        <v>1</v>
      </c>
      <c r="BH27" s="272">
        <v>0</v>
      </c>
      <c r="BI27" s="272">
        <v>0</v>
      </c>
      <c r="BJ27" s="272">
        <v>0</v>
      </c>
      <c r="BK27" s="272">
        <v>1</v>
      </c>
      <c r="BL27" s="272">
        <v>5</v>
      </c>
      <c r="BM27" s="272">
        <v>4</v>
      </c>
      <c r="BN27" s="272">
        <v>0</v>
      </c>
      <c r="BO27" s="272">
        <v>0</v>
      </c>
      <c r="BP27" s="272">
        <v>0</v>
      </c>
      <c r="BQ27" s="272">
        <v>9</v>
      </c>
      <c r="BR27" s="272">
        <v>45</v>
      </c>
      <c r="BS27" s="272">
        <v>36</v>
      </c>
      <c r="BT27" s="272">
        <v>0</v>
      </c>
      <c r="BU27" s="272">
        <v>0</v>
      </c>
      <c r="BV27" s="272">
        <v>1</v>
      </c>
      <c r="BW27" s="272">
        <v>5</v>
      </c>
      <c r="BX27" s="272">
        <v>0</v>
      </c>
      <c r="BY27" s="272">
        <v>0</v>
      </c>
      <c r="BZ27" s="273">
        <v>10</v>
      </c>
      <c r="CA27" s="273">
        <v>4</v>
      </c>
      <c r="CB27" s="273">
        <v>0</v>
      </c>
      <c r="CC27" s="274">
        <v>0</v>
      </c>
      <c r="CD27" s="274">
        <v>0</v>
      </c>
      <c r="CE27" s="274">
        <v>0</v>
      </c>
      <c r="CF27" s="274">
        <v>0</v>
      </c>
      <c r="CG27" s="274">
        <v>4</v>
      </c>
      <c r="CH27" s="274">
        <v>7.4</v>
      </c>
      <c r="CI27" s="274">
        <v>1</v>
      </c>
      <c r="CJ27" s="272">
        <v>0</v>
      </c>
      <c r="CK27" s="272">
        <v>0</v>
      </c>
      <c r="CL27" s="272">
        <v>0</v>
      </c>
      <c r="CM27" s="272">
        <v>1</v>
      </c>
      <c r="CN27" s="272">
        <v>10</v>
      </c>
      <c r="CO27" s="272">
        <v>4</v>
      </c>
      <c r="CP27" s="272">
        <v>0</v>
      </c>
      <c r="CQ27" s="272">
        <v>0</v>
      </c>
      <c r="CR27" s="272">
        <v>0</v>
      </c>
      <c r="CS27" s="272">
        <v>9</v>
      </c>
      <c r="CT27" s="272">
        <v>45</v>
      </c>
      <c r="CU27" s="272">
        <v>36</v>
      </c>
      <c r="CV27" s="272">
        <v>0</v>
      </c>
      <c r="CW27" s="272">
        <v>0</v>
      </c>
      <c r="CX27" s="272">
        <v>1</v>
      </c>
      <c r="CY27" s="272">
        <v>5</v>
      </c>
      <c r="CZ27" s="272">
        <v>0</v>
      </c>
      <c r="DA27" s="272">
        <v>0</v>
      </c>
      <c r="DB27" s="273">
        <v>15</v>
      </c>
      <c r="DC27" s="273">
        <v>4</v>
      </c>
      <c r="DD27" s="273">
        <v>0</v>
      </c>
      <c r="DE27" s="274">
        <v>0</v>
      </c>
      <c r="DF27" s="274">
        <v>0</v>
      </c>
      <c r="DG27" s="274">
        <v>0</v>
      </c>
      <c r="DH27" s="274">
        <v>0</v>
      </c>
      <c r="DI27" s="274">
        <v>4</v>
      </c>
      <c r="DJ27" s="274">
        <v>7.4</v>
      </c>
      <c r="DK27" s="274">
        <v>2</v>
      </c>
      <c r="DL27" s="272">
        <v>0</v>
      </c>
      <c r="DM27" s="272">
        <v>0</v>
      </c>
      <c r="DN27" s="272">
        <v>0</v>
      </c>
      <c r="DO27" s="272">
        <v>1</v>
      </c>
      <c r="DP27" s="272">
        <v>10</v>
      </c>
      <c r="DQ27" s="272">
        <v>4</v>
      </c>
      <c r="DR27" s="272">
        <v>0</v>
      </c>
      <c r="DS27" s="272">
        <v>0</v>
      </c>
      <c r="DT27" s="272">
        <v>0</v>
      </c>
      <c r="DU27" s="272">
        <v>9</v>
      </c>
      <c r="DV27" s="272">
        <v>45</v>
      </c>
      <c r="DW27" s="272">
        <v>36</v>
      </c>
      <c r="DX27" s="272">
        <v>0</v>
      </c>
      <c r="DY27" s="272">
        <v>0</v>
      </c>
      <c r="DZ27" s="272">
        <v>1</v>
      </c>
      <c r="EA27" s="272">
        <v>5</v>
      </c>
      <c r="EB27" s="272">
        <v>0</v>
      </c>
      <c r="EC27" s="272">
        <v>0</v>
      </c>
      <c r="ED27" s="273">
        <v>15</v>
      </c>
      <c r="EE27" s="273">
        <v>4</v>
      </c>
      <c r="EF27" s="273">
        <v>0</v>
      </c>
      <c r="EG27" s="274">
        <v>0</v>
      </c>
      <c r="EH27" s="274">
        <v>0</v>
      </c>
      <c r="EI27" s="274">
        <v>0</v>
      </c>
      <c r="EJ27" s="274">
        <v>0</v>
      </c>
      <c r="EK27" s="274">
        <v>4</v>
      </c>
      <c r="EL27" s="274">
        <v>7.4</v>
      </c>
      <c r="EM27" s="274">
        <v>2</v>
      </c>
      <c r="EN27" s="272">
        <v>0</v>
      </c>
      <c r="EO27" s="272">
        <v>0</v>
      </c>
      <c r="EP27" s="272">
        <v>0</v>
      </c>
      <c r="EQ27" s="272">
        <v>1</v>
      </c>
      <c r="ER27" s="272">
        <v>5</v>
      </c>
      <c r="ES27" s="272">
        <v>4</v>
      </c>
      <c r="ET27" s="272">
        <v>0</v>
      </c>
      <c r="EU27" s="272">
        <v>0</v>
      </c>
      <c r="EV27" s="272">
        <v>0</v>
      </c>
      <c r="EW27" s="272">
        <v>9</v>
      </c>
      <c r="EX27" s="272">
        <v>45</v>
      </c>
      <c r="EY27" s="272">
        <v>36</v>
      </c>
      <c r="EZ27" s="272">
        <v>0</v>
      </c>
      <c r="FA27" s="272">
        <v>0</v>
      </c>
      <c r="FB27" s="272">
        <v>1</v>
      </c>
      <c r="FC27" s="272">
        <v>5</v>
      </c>
      <c r="FD27" s="272">
        <v>0</v>
      </c>
      <c r="FE27" s="272">
        <v>0</v>
      </c>
      <c r="FF27" s="273">
        <v>10</v>
      </c>
      <c r="FG27" s="273">
        <v>4</v>
      </c>
      <c r="FH27" s="273">
        <v>0</v>
      </c>
      <c r="FI27" s="274">
        <v>0</v>
      </c>
      <c r="FJ27" s="274">
        <v>0</v>
      </c>
      <c r="FK27" s="274">
        <v>0</v>
      </c>
      <c r="FL27" s="274">
        <v>0</v>
      </c>
      <c r="FM27" s="274">
        <v>4</v>
      </c>
      <c r="FN27" s="274">
        <v>7.4</v>
      </c>
      <c r="FO27" s="274">
        <v>1</v>
      </c>
      <c r="FP27" s="272">
        <v>0</v>
      </c>
      <c r="FQ27" s="272">
        <v>0</v>
      </c>
      <c r="FR27" s="272">
        <v>0</v>
      </c>
      <c r="FS27" s="272">
        <v>1</v>
      </c>
      <c r="FT27" s="272">
        <v>5</v>
      </c>
      <c r="FU27" s="272">
        <v>4</v>
      </c>
      <c r="FV27" s="272">
        <v>0</v>
      </c>
      <c r="FW27" s="272">
        <v>0</v>
      </c>
      <c r="FX27" s="272">
        <v>0</v>
      </c>
      <c r="FY27" s="272">
        <v>9</v>
      </c>
      <c r="FZ27" s="272">
        <v>45</v>
      </c>
      <c r="GA27" s="272">
        <v>36</v>
      </c>
      <c r="GB27" s="272">
        <v>0</v>
      </c>
      <c r="GC27" s="272">
        <v>0</v>
      </c>
      <c r="GD27" s="272">
        <v>1</v>
      </c>
      <c r="GE27" s="272">
        <v>5</v>
      </c>
      <c r="GF27" s="272">
        <v>0</v>
      </c>
      <c r="GG27" s="272">
        <v>0</v>
      </c>
      <c r="GH27" s="273">
        <v>10</v>
      </c>
      <c r="GI27" s="273">
        <v>4</v>
      </c>
      <c r="GJ27" s="273">
        <v>0</v>
      </c>
      <c r="GK27" s="274">
        <v>0</v>
      </c>
      <c r="GL27" s="274">
        <v>0</v>
      </c>
      <c r="GM27" s="274">
        <v>0</v>
      </c>
      <c r="GN27" s="274">
        <v>0</v>
      </c>
      <c r="GO27" s="274">
        <v>4</v>
      </c>
      <c r="GP27" s="274">
        <v>7.4</v>
      </c>
      <c r="GQ27" s="274">
        <v>1</v>
      </c>
    </row>
    <row r="28" spans="1:199" ht="15" thickBot="1">
      <c r="A28" s="277">
        <v>21</v>
      </c>
      <c r="B28" s="278" t="s">
        <v>424</v>
      </c>
      <c r="C28" s="279">
        <v>21</v>
      </c>
      <c r="D28" s="272">
        <v>0</v>
      </c>
      <c r="E28" s="272">
        <v>0</v>
      </c>
      <c r="F28" s="272">
        <v>0</v>
      </c>
      <c r="G28" s="272">
        <v>0</v>
      </c>
      <c r="H28" s="272">
        <v>0</v>
      </c>
      <c r="I28" s="272">
        <v>0</v>
      </c>
      <c r="J28" s="272">
        <v>0</v>
      </c>
      <c r="K28" s="272">
        <v>0</v>
      </c>
      <c r="L28" s="272">
        <v>0</v>
      </c>
      <c r="M28" s="272">
        <v>4</v>
      </c>
      <c r="N28" s="272">
        <v>20</v>
      </c>
      <c r="O28" s="272">
        <v>16</v>
      </c>
      <c r="P28" s="272">
        <v>0</v>
      </c>
      <c r="Q28" s="272">
        <v>0</v>
      </c>
      <c r="R28" s="272">
        <v>0</v>
      </c>
      <c r="S28" s="272">
        <v>0</v>
      </c>
      <c r="T28" s="272">
        <v>0</v>
      </c>
      <c r="U28" s="272">
        <v>0</v>
      </c>
      <c r="V28" s="273">
        <v>0</v>
      </c>
      <c r="W28" s="273">
        <v>0</v>
      </c>
      <c r="X28" s="273">
        <v>0</v>
      </c>
      <c r="Y28" s="274">
        <v>0</v>
      </c>
      <c r="Z28" s="274">
        <v>0</v>
      </c>
      <c r="AA28" s="274">
        <v>0</v>
      </c>
      <c r="AB28" s="274">
        <v>0</v>
      </c>
      <c r="AC28" s="274">
        <v>0</v>
      </c>
      <c r="AD28" s="274">
        <v>0</v>
      </c>
      <c r="AE28" s="274">
        <v>0</v>
      </c>
      <c r="AF28" s="272">
        <v>0</v>
      </c>
      <c r="AG28" s="272">
        <v>0</v>
      </c>
      <c r="AH28" s="272">
        <v>0</v>
      </c>
      <c r="AI28" s="272">
        <v>0</v>
      </c>
      <c r="AJ28" s="272">
        <v>0</v>
      </c>
      <c r="AK28" s="272">
        <v>0</v>
      </c>
      <c r="AL28" s="272">
        <v>0</v>
      </c>
      <c r="AM28" s="272">
        <v>0</v>
      </c>
      <c r="AN28" s="272">
        <v>0</v>
      </c>
      <c r="AO28" s="272">
        <v>4</v>
      </c>
      <c r="AP28" s="272">
        <v>20</v>
      </c>
      <c r="AQ28" s="272">
        <v>16</v>
      </c>
      <c r="AR28" s="272">
        <v>0</v>
      </c>
      <c r="AS28" s="272">
        <v>0</v>
      </c>
      <c r="AT28" s="272">
        <v>0</v>
      </c>
      <c r="AU28" s="272">
        <v>0</v>
      </c>
      <c r="AV28" s="272">
        <v>0</v>
      </c>
      <c r="AW28" s="272">
        <v>0</v>
      </c>
      <c r="AX28" s="273">
        <v>0</v>
      </c>
      <c r="AY28" s="273">
        <v>0</v>
      </c>
      <c r="AZ28" s="273">
        <v>0</v>
      </c>
      <c r="BA28" s="274">
        <v>0</v>
      </c>
      <c r="BB28" s="274">
        <v>0</v>
      </c>
      <c r="BC28" s="274">
        <v>0</v>
      </c>
      <c r="BD28" s="274">
        <v>0</v>
      </c>
      <c r="BE28" s="274">
        <v>0</v>
      </c>
      <c r="BF28" s="274">
        <v>0</v>
      </c>
      <c r="BG28" s="274">
        <v>0</v>
      </c>
      <c r="BH28" s="272">
        <v>0</v>
      </c>
      <c r="BI28" s="272">
        <v>0</v>
      </c>
      <c r="BJ28" s="272">
        <v>0</v>
      </c>
      <c r="BK28" s="272">
        <v>0</v>
      </c>
      <c r="BL28" s="272">
        <v>0</v>
      </c>
      <c r="BM28" s="272">
        <v>0</v>
      </c>
      <c r="BN28" s="272">
        <v>0</v>
      </c>
      <c r="BO28" s="272">
        <v>0</v>
      </c>
      <c r="BP28" s="272">
        <v>0</v>
      </c>
      <c r="BQ28" s="272">
        <v>4</v>
      </c>
      <c r="BR28" s="272">
        <v>20</v>
      </c>
      <c r="BS28" s="272">
        <v>16</v>
      </c>
      <c r="BT28" s="272">
        <v>0</v>
      </c>
      <c r="BU28" s="272">
        <v>0</v>
      </c>
      <c r="BV28" s="272">
        <v>0</v>
      </c>
      <c r="BW28" s="272">
        <v>0</v>
      </c>
      <c r="BX28" s="272">
        <v>0</v>
      </c>
      <c r="BY28" s="272">
        <v>0</v>
      </c>
      <c r="BZ28" s="273">
        <v>0</v>
      </c>
      <c r="CA28" s="273">
        <v>0</v>
      </c>
      <c r="CB28" s="273">
        <v>0</v>
      </c>
      <c r="CC28" s="274">
        <v>0</v>
      </c>
      <c r="CD28" s="274">
        <v>0</v>
      </c>
      <c r="CE28" s="274">
        <v>0</v>
      </c>
      <c r="CF28" s="274">
        <v>0</v>
      </c>
      <c r="CG28" s="274">
        <v>0</v>
      </c>
      <c r="CH28" s="274">
        <v>0</v>
      </c>
      <c r="CI28" s="274">
        <v>0</v>
      </c>
      <c r="CJ28" s="272">
        <v>0</v>
      </c>
      <c r="CK28" s="272">
        <v>0</v>
      </c>
      <c r="CL28" s="272">
        <v>0</v>
      </c>
      <c r="CM28" s="272">
        <v>0</v>
      </c>
      <c r="CN28" s="272">
        <v>0</v>
      </c>
      <c r="CO28" s="272">
        <v>0</v>
      </c>
      <c r="CP28" s="272">
        <v>0</v>
      </c>
      <c r="CQ28" s="272">
        <v>0</v>
      </c>
      <c r="CR28" s="272">
        <v>0</v>
      </c>
      <c r="CS28" s="272">
        <v>4</v>
      </c>
      <c r="CT28" s="272">
        <v>20</v>
      </c>
      <c r="CU28" s="272">
        <v>16</v>
      </c>
      <c r="CV28" s="272">
        <v>0</v>
      </c>
      <c r="CW28" s="272">
        <v>0</v>
      </c>
      <c r="CX28" s="272">
        <v>0</v>
      </c>
      <c r="CY28" s="272">
        <v>0</v>
      </c>
      <c r="CZ28" s="272">
        <v>0</v>
      </c>
      <c r="DA28" s="272">
        <v>0</v>
      </c>
      <c r="DB28" s="273">
        <v>0</v>
      </c>
      <c r="DC28" s="273">
        <v>0</v>
      </c>
      <c r="DD28" s="273">
        <v>0</v>
      </c>
      <c r="DE28" s="274">
        <v>0</v>
      </c>
      <c r="DF28" s="274">
        <v>0</v>
      </c>
      <c r="DG28" s="274">
        <v>0</v>
      </c>
      <c r="DH28" s="274">
        <v>0</v>
      </c>
      <c r="DI28" s="274">
        <v>0</v>
      </c>
      <c r="DJ28" s="274">
        <v>0</v>
      </c>
      <c r="DK28" s="274">
        <v>0</v>
      </c>
      <c r="DL28" s="272">
        <v>0</v>
      </c>
      <c r="DM28" s="272">
        <v>0</v>
      </c>
      <c r="DN28" s="272">
        <v>0</v>
      </c>
      <c r="DO28" s="272">
        <v>0</v>
      </c>
      <c r="DP28" s="272">
        <v>0</v>
      </c>
      <c r="DQ28" s="272">
        <v>0</v>
      </c>
      <c r="DR28" s="272">
        <v>0</v>
      </c>
      <c r="DS28" s="272">
        <v>0</v>
      </c>
      <c r="DT28" s="272">
        <v>0</v>
      </c>
      <c r="DU28" s="272">
        <v>4</v>
      </c>
      <c r="DV28" s="272">
        <v>20</v>
      </c>
      <c r="DW28" s="272">
        <v>16</v>
      </c>
      <c r="DX28" s="272">
        <v>0</v>
      </c>
      <c r="DY28" s="272">
        <v>0</v>
      </c>
      <c r="DZ28" s="272">
        <v>0</v>
      </c>
      <c r="EA28" s="272">
        <v>0</v>
      </c>
      <c r="EB28" s="272">
        <v>0</v>
      </c>
      <c r="EC28" s="272">
        <v>0</v>
      </c>
      <c r="ED28" s="273">
        <v>0</v>
      </c>
      <c r="EE28" s="273">
        <v>0</v>
      </c>
      <c r="EF28" s="273">
        <v>0</v>
      </c>
      <c r="EG28" s="274">
        <v>0</v>
      </c>
      <c r="EH28" s="274">
        <v>0</v>
      </c>
      <c r="EI28" s="274">
        <v>0</v>
      </c>
      <c r="EJ28" s="274">
        <v>0</v>
      </c>
      <c r="EK28" s="274">
        <v>0</v>
      </c>
      <c r="EL28" s="274">
        <v>0</v>
      </c>
      <c r="EM28" s="274">
        <v>0</v>
      </c>
      <c r="EN28" s="272">
        <v>0</v>
      </c>
      <c r="EO28" s="272">
        <v>0</v>
      </c>
      <c r="EP28" s="272">
        <v>0</v>
      </c>
      <c r="EQ28" s="272">
        <v>0</v>
      </c>
      <c r="ER28" s="272">
        <v>0</v>
      </c>
      <c r="ES28" s="272">
        <v>0</v>
      </c>
      <c r="ET28" s="272">
        <v>0</v>
      </c>
      <c r="EU28" s="272">
        <v>0</v>
      </c>
      <c r="EV28" s="272">
        <v>0</v>
      </c>
      <c r="EW28" s="272">
        <v>4</v>
      </c>
      <c r="EX28" s="272">
        <v>20</v>
      </c>
      <c r="EY28" s="272">
        <v>16</v>
      </c>
      <c r="EZ28" s="272">
        <v>0</v>
      </c>
      <c r="FA28" s="272">
        <v>0</v>
      </c>
      <c r="FB28" s="272">
        <v>0</v>
      </c>
      <c r="FC28" s="272">
        <v>0</v>
      </c>
      <c r="FD28" s="272">
        <v>0</v>
      </c>
      <c r="FE28" s="272">
        <v>0</v>
      </c>
      <c r="FF28" s="273">
        <v>0</v>
      </c>
      <c r="FG28" s="273">
        <v>0</v>
      </c>
      <c r="FH28" s="273">
        <v>0</v>
      </c>
      <c r="FI28" s="274">
        <v>0</v>
      </c>
      <c r="FJ28" s="274">
        <v>0</v>
      </c>
      <c r="FK28" s="274">
        <v>0</v>
      </c>
      <c r="FL28" s="274">
        <v>0</v>
      </c>
      <c r="FM28" s="274">
        <v>0</v>
      </c>
      <c r="FN28" s="274">
        <v>0</v>
      </c>
      <c r="FO28" s="274">
        <v>0</v>
      </c>
      <c r="FP28" s="272">
        <v>0</v>
      </c>
      <c r="FQ28" s="272">
        <v>0</v>
      </c>
      <c r="FR28" s="272">
        <v>0</v>
      </c>
      <c r="FS28" s="272">
        <v>0</v>
      </c>
      <c r="FT28" s="272">
        <v>0</v>
      </c>
      <c r="FU28" s="272">
        <v>0</v>
      </c>
      <c r="FV28" s="272">
        <v>0</v>
      </c>
      <c r="FW28" s="272">
        <v>0</v>
      </c>
      <c r="FX28" s="272">
        <v>0</v>
      </c>
      <c r="FY28" s="272">
        <v>4</v>
      </c>
      <c r="FZ28" s="272">
        <v>20</v>
      </c>
      <c r="GA28" s="272">
        <v>16</v>
      </c>
      <c r="GB28" s="272">
        <v>0</v>
      </c>
      <c r="GC28" s="272">
        <v>0</v>
      </c>
      <c r="GD28" s="272">
        <v>0</v>
      </c>
      <c r="GE28" s="272">
        <v>0</v>
      </c>
      <c r="GF28" s="272">
        <v>0</v>
      </c>
      <c r="GG28" s="272">
        <v>0</v>
      </c>
      <c r="GH28" s="273">
        <v>0</v>
      </c>
      <c r="GI28" s="273">
        <v>0</v>
      </c>
      <c r="GJ28" s="273">
        <v>0</v>
      </c>
      <c r="GK28" s="274">
        <v>0</v>
      </c>
      <c r="GL28" s="274">
        <v>0</v>
      </c>
      <c r="GM28" s="274">
        <v>0</v>
      </c>
      <c r="GN28" s="274">
        <v>0</v>
      </c>
      <c r="GO28" s="274">
        <v>0</v>
      </c>
      <c r="GP28" s="274">
        <v>0</v>
      </c>
      <c r="GQ28" s="274">
        <v>0</v>
      </c>
    </row>
    <row r="29" spans="1:199" ht="22.5" customHeight="1" thickBot="1">
      <c r="A29" s="280"/>
      <c r="B29" s="281" t="s">
        <v>83</v>
      </c>
      <c r="C29" s="282"/>
      <c r="D29" s="283">
        <v>2</v>
      </c>
      <c r="E29" s="283">
        <v>0</v>
      </c>
      <c r="F29" s="283">
        <v>0</v>
      </c>
      <c r="G29" s="283">
        <v>1</v>
      </c>
      <c r="H29" s="283">
        <v>55</v>
      </c>
      <c r="I29" s="283">
        <v>16</v>
      </c>
      <c r="J29" s="283">
        <v>6</v>
      </c>
      <c r="K29" s="283">
        <v>0</v>
      </c>
      <c r="L29" s="283">
        <v>0</v>
      </c>
      <c r="M29" s="283">
        <v>57</v>
      </c>
      <c r="N29" s="283">
        <v>360</v>
      </c>
      <c r="O29" s="283">
        <v>264</v>
      </c>
      <c r="P29" s="283">
        <v>1</v>
      </c>
      <c r="Q29" s="283">
        <v>2</v>
      </c>
      <c r="R29" s="283">
        <v>11</v>
      </c>
      <c r="S29" s="283">
        <v>83.5</v>
      </c>
      <c r="T29" s="283">
        <v>2</v>
      </c>
      <c r="U29" s="283">
        <v>0</v>
      </c>
      <c r="V29" s="283">
        <v>138.5</v>
      </c>
      <c r="W29" s="283">
        <v>18</v>
      </c>
      <c r="X29" s="283">
        <v>0</v>
      </c>
      <c r="Y29" s="283">
        <v>46</v>
      </c>
      <c r="Z29" s="283">
        <v>199.5</v>
      </c>
      <c r="AA29" s="283">
        <v>15</v>
      </c>
      <c r="AB29" s="283">
        <v>45</v>
      </c>
      <c r="AC29" s="283">
        <v>8</v>
      </c>
      <c r="AD29" s="283">
        <v>14.8</v>
      </c>
      <c r="AE29" s="283">
        <v>5</v>
      </c>
      <c r="AF29" s="283">
        <v>2</v>
      </c>
      <c r="AG29" s="283">
        <v>0</v>
      </c>
      <c r="AH29" s="283">
        <v>0</v>
      </c>
      <c r="AI29" s="283">
        <v>1</v>
      </c>
      <c r="AJ29" s="283">
        <v>55</v>
      </c>
      <c r="AK29" s="283">
        <v>16</v>
      </c>
      <c r="AL29" s="283">
        <v>6</v>
      </c>
      <c r="AM29" s="283">
        <v>0</v>
      </c>
      <c r="AN29" s="283">
        <v>0</v>
      </c>
      <c r="AO29" s="283">
        <v>57</v>
      </c>
      <c r="AP29" s="283">
        <v>360</v>
      </c>
      <c r="AQ29" s="283">
        <v>264</v>
      </c>
      <c r="AR29" s="283">
        <v>1</v>
      </c>
      <c r="AS29" s="283">
        <v>2</v>
      </c>
      <c r="AT29" s="283">
        <v>11</v>
      </c>
      <c r="AU29" s="283">
        <v>83.5</v>
      </c>
      <c r="AV29" s="283">
        <v>2</v>
      </c>
      <c r="AW29" s="283">
        <v>0</v>
      </c>
      <c r="AX29" s="283">
        <v>138.5</v>
      </c>
      <c r="AY29" s="283">
        <v>18</v>
      </c>
      <c r="AZ29" s="283">
        <v>0</v>
      </c>
      <c r="BA29" s="283">
        <v>46</v>
      </c>
      <c r="BB29" s="283">
        <v>199.5</v>
      </c>
      <c r="BC29" s="283">
        <v>15</v>
      </c>
      <c r="BD29" s="283">
        <v>45</v>
      </c>
      <c r="BE29" s="283">
        <v>8</v>
      </c>
      <c r="BF29" s="283">
        <v>14.8</v>
      </c>
      <c r="BG29" s="283">
        <v>5</v>
      </c>
      <c r="BH29" s="283">
        <v>2</v>
      </c>
      <c r="BI29" s="283">
        <v>0</v>
      </c>
      <c r="BJ29" s="283">
        <v>0</v>
      </c>
      <c r="BK29" s="283">
        <v>1</v>
      </c>
      <c r="BL29" s="283">
        <v>55</v>
      </c>
      <c r="BM29" s="283">
        <v>16</v>
      </c>
      <c r="BN29" s="283">
        <v>6</v>
      </c>
      <c r="BO29" s="283">
        <v>0</v>
      </c>
      <c r="BP29" s="283">
        <v>0</v>
      </c>
      <c r="BQ29" s="283">
        <v>84</v>
      </c>
      <c r="BR29" s="283">
        <v>495</v>
      </c>
      <c r="BS29" s="283">
        <v>372</v>
      </c>
      <c r="BT29" s="283">
        <v>1</v>
      </c>
      <c r="BU29" s="283">
        <v>2</v>
      </c>
      <c r="BV29" s="283">
        <v>11</v>
      </c>
      <c r="BW29" s="283">
        <v>83.5</v>
      </c>
      <c r="BX29" s="283">
        <v>2</v>
      </c>
      <c r="BY29" s="283">
        <v>0</v>
      </c>
      <c r="BZ29" s="283">
        <v>138.5</v>
      </c>
      <c r="CA29" s="283">
        <v>18</v>
      </c>
      <c r="CB29" s="283">
        <v>0</v>
      </c>
      <c r="CC29" s="283">
        <v>46</v>
      </c>
      <c r="CD29" s="283">
        <v>199.5</v>
      </c>
      <c r="CE29" s="283">
        <v>15</v>
      </c>
      <c r="CF29" s="283">
        <v>45</v>
      </c>
      <c r="CG29" s="283">
        <v>8</v>
      </c>
      <c r="CH29" s="283">
        <v>14.8</v>
      </c>
      <c r="CI29" s="283">
        <v>5</v>
      </c>
      <c r="CJ29" s="283">
        <v>2</v>
      </c>
      <c r="CK29" s="283">
        <v>0</v>
      </c>
      <c r="CL29" s="283">
        <v>0</v>
      </c>
      <c r="CM29" s="283">
        <v>1</v>
      </c>
      <c r="CN29" s="283">
        <v>60</v>
      </c>
      <c r="CO29" s="283">
        <v>16</v>
      </c>
      <c r="CP29" s="283">
        <v>6</v>
      </c>
      <c r="CQ29" s="283">
        <v>0</v>
      </c>
      <c r="CR29" s="283">
        <v>0</v>
      </c>
      <c r="CS29" s="283">
        <v>84</v>
      </c>
      <c r="CT29" s="283">
        <v>495</v>
      </c>
      <c r="CU29" s="283">
        <v>372</v>
      </c>
      <c r="CV29" s="283">
        <v>1</v>
      </c>
      <c r="CW29" s="283">
        <v>2</v>
      </c>
      <c r="CX29" s="283">
        <v>11</v>
      </c>
      <c r="CY29" s="283">
        <v>83.5</v>
      </c>
      <c r="CZ29" s="283">
        <v>2</v>
      </c>
      <c r="DA29" s="283">
        <v>0</v>
      </c>
      <c r="DB29" s="283">
        <v>143.5</v>
      </c>
      <c r="DC29" s="283">
        <v>18</v>
      </c>
      <c r="DD29" s="283">
        <v>0</v>
      </c>
      <c r="DE29" s="283">
        <v>46</v>
      </c>
      <c r="DF29" s="283">
        <v>199.5</v>
      </c>
      <c r="DG29" s="283">
        <v>15</v>
      </c>
      <c r="DH29" s="283">
        <v>45</v>
      </c>
      <c r="DI29" s="283">
        <v>8</v>
      </c>
      <c r="DJ29" s="283">
        <v>14.8</v>
      </c>
      <c r="DK29" s="283">
        <v>6</v>
      </c>
      <c r="DL29" s="283">
        <v>2</v>
      </c>
      <c r="DM29" s="283">
        <v>0</v>
      </c>
      <c r="DN29" s="283">
        <v>0</v>
      </c>
      <c r="DO29" s="283">
        <v>1</v>
      </c>
      <c r="DP29" s="283">
        <v>60</v>
      </c>
      <c r="DQ29" s="283">
        <v>16</v>
      </c>
      <c r="DR29" s="283">
        <v>6</v>
      </c>
      <c r="DS29" s="283">
        <v>0</v>
      </c>
      <c r="DT29" s="283">
        <v>0</v>
      </c>
      <c r="DU29" s="283">
        <v>84</v>
      </c>
      <c r="DV29" s="283">
        <v>495</v>
      </c>
      <c r="DW29" s="283">
        <v>372</v>
      </c>
      <c r="DX29" s="283">
        <v>1</v>
      </c>
      <c r="DY29" s="283">
        <v>2</v>
      </c>
      <c r="DZ29" s="283">
        <v>15</v>
      </c>
      <c r="EA29" s="283">
        <v>103.5</v>
      </c>
      <c r="EB29" s="283">
        <v>2</v>
      </c>
      <c r="EC29" s="283">
        <v>0</v>
      </c>
      <c r="ED29" s="283">
        <v>163.5</v>
      </c>
      <c r="EE29" s="283">
        <v>18</v>
      </c>
      <c r="EF29" s="283">
        <v>0</v>
      </c>
      <c r="EG29" s="283">
        <v>47</v>
      </c>
      <c r="EH29" s="283">
        <v>204</v>
      </c>
      <c r="EI29" s="283">
        <v>15</v>
      </c>
      <c r="EJ29" s="283">
        <v>45</v>
      </c>
      <c r="EK29" s="283">
        <v>8</v>
      </c>
      <c r="EL29" s="283">
        <v>14.8</v>
      </c>
      <c r="EM29" s="283">
        <v>6</v>
      </c>
      <c r="EN29" s="283">
        <v>2</v>
      </c>
      <c r="EO29" s="283">
        <v>0</v>
      </c>
      <c r="EP29" s="283">
        <v>0</v>
      </c>
      <c r="EQ29" s="283">
        <v>1</v>
      </c>
      <c r="ER29" s="283">
        <v>30</v>
      </c>
      <c r="ES29" s="283">
        <v>16</v>
      </c>
      <c r="ET29" s="283">
        <v>6</v>
      </c>
      <c r="EU29" s="283">
        <v>0</v>
      </c>
      <c r="EV29" s="283">
        <v>0</v>
      </c>
      <c r="EW29" s="283">
        <v>84</v>
      </c>
      <c r="EX29" s="283">
        <v>495</v>
      </c>
      <c r="EY29" s="283">
        <v>372</v>
      </c>
      <c r="EZ29" s="283">
        <v>1</v>
      </c>
      <c r="FA29" s="283">
        <v>2</v>
      </c>
      <c r="FB29" s="283">
        <v>15</v>
      </c>
      <c r="FC29" s="283">
        <v>103.5</v>
      </c>
      <c r="FD29" s="283">
        <v>2</v>
      </c>
      <c r="FE29" s="283">
        <v>0</v>
      </c>
      <c r="FF29" s="283">
        <v>133.5</v>
      </c>
      <c r="FG29" s="283">
        <v>18</v>
      </c>
      <c r="FH29" s="283">
        <v>0</v>
      </c>
      <c r="FI29" s="283">
        <v>47</v>
      </c>
      <c r="FJ29" s="283">
        <v>204</v>
      </c>
      <c r="FK29" s="283">
        <v>15</v>
      </c>
      <c r="FL29" s="283">
        <v>45</v>
      </c>
      <c r="FM29" s="283">
        <v>8</v>
      </c>
      <c r="FN29" s="283">
        <v>14.8</v>
      </c>
      <c r="FO29" s="283">
        <v>3</v>
      </c>
      <c r="FP29" s="283">
        <v>2</v>
      </c>
      <c r="FQ29" s="283">
        <v>0</v>
      </c>
      <c r="FR29" s="283">
        <v>0</v>
      </c>
      <c r="FS29" s="283">
        <v>1</v>
      </c>
      <c r="FT29" s="283">
        <v>55</v>
      </c>
      <c r="FU29" s="283">
        <v>16</v>
      </c>
      <c r="FV29" s="283">
        <v>6</v>
      </c>
      <c r="FW29" s="283">
        <v>0</v>
      </c>
      <c r="FX29" s="283">
        <v>0</v>
      </c>
      <c r="FY29" s="283">
        <v>84</v>
      </c>
      <c r="FZ29" s="283">
        <v>495</v>
      </c>
      <c r="GA29" s="283">
        <v>372</v>
      </c>
      <c r="GB29" s="283">
        <v>1</v>
      </c>
      <c r="GC29" s="283">
        <v>2</v>
      </c>
      <c r="GD29" s="283">
        <v>25</v>
      </c>
      <c r="GE29" s="283">
        <v>153.5</v>
      </c>
      <c r="GF29" s="283">
        <v>2</v>
      </c>
      <c r="GG29" s="283">
        <v>0</v>
      </c>
      <c r="GH29" s="283">
        <v>208.5</v>
      </c>
      <c r="GI29" s="283">
        <v>18</v>
      </c>
      <c r="GJ29" s="283">
        <v>0</v>
      </c>
      <c r="GK29" s="283">
        <v>59</v>
      </c>
      <c r="GL29" s="283">
        <v>258</v>
      </c>
      <c r="GM29" s="283">
        <v>15</v>
      </c>
      <c r="GN29" s="283">
        <v>45</v>
      </c>
      <c r="GO29" s="283">
        <v>9</v>
      </c>
      <c r="GP29" s="283">
        <v>16.649999999999999</v>
      </c>
      <c r="GQ29" s="283">
        <v>5</v>
      </c>
    </row>
    <row r="30" spans="1:199" ht="22.5" customHeight="1">
      <c r="A30" s="309"/>
      <c r="B30" s="310"/>
      <c r="C30" s="311"/>
      <c r="D30" s="314">
        <f>SUM(D29:G29,J29:M29)</f>
        <v>66</v>
      </c>
      <c r="E30" s="312"/>
      <c r="F30" s="312"/>
      <c r="G30" s="312"/>
      <c r="H30" s="312"/>
      <c r="I30" s="312"/>
      <c r="J30" s="312"/>
      <c r="K30" s="312"/>
      <c r="L30" s="312"/>
      <c r="M30" s="312"/>
      <c r="N30" s="312"/>
      <c r="O30" s="312"/>
      <c r="P30" s="312"/>
      <c r="Q30" s="312"/>
      <c r="R30" s="312"/>
      <c r="S30" s="312"/>
      <c r="T30" s="312"/>
      <c r="U30" s="312"/>
      <c r="V30" s="312"/>
      <c r="W30" s="312"/>
      <c r="X30" s="312"/>
      <c r="Y30" s="312"/>
      <c r="Z30" s="312"/>
      <c r="AA30" s="312"/>
      <c r="AB30" s="312"/>
      <c r="AC30" s="312"/>
      <c r="AD30" s="312"/>
      <c r="AE30" s="312"/>
      <c r="AF30" s="314">
        <f>SUM(AF29:AI29,AL29:AO29)</f>
        <v>66</v>
      </c>
      <c r="AG30" s="312"/>
      <c r="AH30" s="312"/>
      <c r="AI30" s="312"/>
      <c r="AJ30" s="312"/>
      <c r="AK30" s="312"/>
      <c r="AL30" s="312"/>
      <c r="AM30" s="312"/>
      <c r="AN30" s="312"/>
      <c r="AO30" s="312"/>
      <c r="AP30" s="312"/>
      <c r="AQ30" s="312"/>
      <c r="AR30" s="312"/>
      <c r="AS30" s="312"/>
      <c r="AT30" s="312"/>
      <c r="AU30" s="312"/>
      <c r="AV30" s="312"/>
      <c r="AW30" s="312"/>
      <c r="AX30" s="312"/>
      <c r="AY30" s="312"/>
      <c r="AZ30" s="312"/>
      <c r="BA30" s="312"/>
      <c r="BB30" s="312"/>
      <c r="BC30" s="312"/>
      <c r="BD30" s="312"/>
      <c r="BE30" s="312"/>
      <c r="BF30" s="312"/>
      <c r="BG30" s="312"/>
      <c r="BH30" s="314">
        <f>SUM(BH29:BK29,BN29:BQ29)</f>
        <v>93</v>
      </c>
      <c r="BI30" s="312"/>
      <c r="BJ30" s="312"/>
      <c r="BK30" s="312"/>
      <c r="BL30" s="312"/>
      <c r="BM30" s="312"/>
      <c r="BN30" s="312"/>
      <c r="BO30" s="312"/>
      <c r="BP30" s="312"/>
      <c r="BQ30" s="312"/>
      <c r="BR30" s="312"/>
      <c r="BS30" s="312"/>
      <c r="BT30" s="312"/>
      <c r="BU30" s="312"/>
      <c r="BV30" s="312"/>
      <c r="BW30" s="312"/>
      <c r="BX30" s="312"/>
      <c r="BY30" s="312"/>
      <c r="BZ30" s="312"/>
      <c r="CA30" s="312"/>
      <c r="CB30" s="312"/>
      <c r="CC30" s="312"/>
      <c r="CD30" s="312"/>
      <c r="CE30" s="312"/>
      <c r="CF30" s="312"/>
      <c r="CG30" s="312"/>
      <c r="CH30" s="312"/>
      <c r="CI30" s="312"/>
      <c r="CJ30" s="314">
        <f>SUM(CJ29:CM29,CP29:CS29)</f>
        <v>93</v>
      </c>
      <c r="CK30" s="312"/>
      <c r="CL30" s="312"/>
      <c r="CM30" s="312"/>
      <c r="CN30" s="312"/>
      <c r="CO30" s="312"/>
      <c r="CP30" s="312"/>
      <c r="CQ30" s="312"/>
      <c r="CR30" s="312"/>
      <c r="CS30" s="312"/>
      <c r="CT30" s="312"/>
      <c r="CU30" s="312"/>
      <c r="CV30" s="312"/>
      <c r="CW30" s="312"/>
      <c r="CX30" s="312"/>
      <c r="CY30" s="312"/>
      <c r="CZ30" s="312"/>
      <c r="DA30" s="312"/>
      <c r="DB30" s="312"/>
      <c r="DC30" s="312"/>
      <c r="DD30" s="312"/>
      <c r="DE30" s="312"/>
      <c r="DF30" s="312"/>
      <c r="DG30" s="312"/>
      <c r="DH30" s="312"/>
      <c r="DI30" s="312"/>
      <c r="DJ30" s="312"/>
      <c r="DK30" s="312"/>
      <c r="DL30" s="314">
        <f>SUM(DL29:DO29,DR29:DU29)</f>
        <v>93</v>
      </c>
      <c r="DM30" s="312"/>
      <c r="DN30" s="312"/>
      <c r="DO30" s="312"/>
      <c r="DP30" s="312"/>
      <c r="DQ30" s="312"/>
      <c r="DR30" s="312"/>
      <c r="DS30" s="312"/>
      <c r="DT30" s="312"/>
      <c r="DU30" s="312"/>
      <c r="DV30" s="312"/>
      <c r="DW30" s="312"/>
      <c r="DX30" s="312"/>
      <c r="DY30" s="312"/>
      <c r="DZ30" s="312"/>
      <c r="EA30" s="312"/>
      <c r="EB30" s="312"/>
      <c r="EC30" s="312"/>
      <c r="ED30" s="312"/>
      <c r="EE30" s="312"/>
      <c r="EF30" s="312"/>
      <c r="EG30" s="312"/>
      <c r="EH30" s="312"/>
      <c r="EI30" s="312"/>
      <c r="EJ30" s="312"/>
      <c r="EK30" s="312"/>
      <c r="EL30" s="312"/>
      <c r="EM30" s="312"/>
      <c r="EN30" s="314">
        <f>SUM(EN29:EQ29,ET29:EW29)</f>
        <v>93</v>
      </c>
      <c r="EO30" s="312"/>
      <c r="EP30" s="312"/>
      <c r="EQ30" s="312"/>
      <c r="ER30" s="312"/>
      <c r="ES30" s="312"/>
      <c r="ET30" s="312"/>
      <c r="EU30" s="312"/>
      <c r="EV30" s="312"/>
      <c r="EW30" s="312"/>
      <c r="EX30" s="312"/>
      <c r="EY30" s="312"/>
      <c r="EZ30" s="312"/>
      <c r="FA30" s="312"/>
      <c r="FB30" s="312"/>
      <c r="FC30" s="312"/>
      <c r="FD30" s="312"/>
      <c r="FE30" s="312"/>
      <c r="FF30" s="312"/>
      <c r="FG30" s="312"/>
      <c r="FH30" s="312"/>
      <c r="FI30" s="312"/>
      <c r="FJ30" s="312"/>
      <c r="FK30" s="312"/>
      <c r="FL30" s="312"/>
      <c r="FM30" s="312"/>
      <c r="FN30" s="312"/>
      <c r="FO30" s="312"/>
      <c r="FP30" s="314">
        <f>SUM(FP29:FS29,FV29:FY29)</f>
        <v>93</v>
      </c>
      <c r="FQ30" s="312"/>
      <c r="FR30" s="312"/>
      <c r="FS30" s="312"/>
      <c r="FT30" s="312"/>
      <c r="FU30" s="312"/>
      <c r="FV30" s="313"/>
      <c r="FW30" s="312"/>
      <c r="FX30" s="312"/>
      <c r="FY30" s="312"/>
      <c r="FZ30" s="312"/>
      <c r="GA30" s="312"/>
      <c r="GB30" s="313"/>
      <c r="GC30" s="312"/>
      <c r="GD30" s="312"/>
      <c r="GE30" s="312"/>
      <c r="GF30" s="312"/>
      <c r="GG30" s="312"/>
      <c r="GH30" s="312"/>
      <c r="GI30" s="312"/>
      <c r="GJ30" s="312"/>
      <c r="GK30" s="312"/>
      <c r="GL30" s="312"/>
      <c r="GM30" s="312"/>
      <c r="GN30" s="312"/>
      <c r="GO30" s="312"/>
      <c r="GP30" s="312"/>
      <c r="GQ30" s="312"/>
    </row>
    <row r="31" spans="1:199" ht="22.5" customHeight="1">
      <c r="A31" s="309"/>
      <c r="B31" s="310"/>
      <c r="C31" s="311"/>
      <c r="D31" s="312"/>
      <c r="E31" s="312"/>
      <c r="F31" s="312"/>
      <c r="G31" s="312">
        <f>D29+G29+J29+M29</f>
        <v>66</v>
      </c>
      <c r="H31" s="312"/>
      <c r="I31" s="312"/>
      <c r="J31" s="312"/>
      <c r="K31" s="312"/>
      <c r="L31" s="312"/>
      <c r="M31" s="312"/>
      <c r="N31" s="312"/>
      <c r="O31" s="312"/>
      <c r="P31" s="312"/>
      <c r="Q31" s="312"/>
      <c r="R31" s="312"/>
      <c r="S31" s="312"/>
      <c r="T31" s="312"/>
      <c r="U31" s="312"/>
      <c r="V31" s="312"/>
      <c r="W31" s="312"/>
      <c r="X31" s="312"/>
      <c r="Y31" s="312"/>
      <c r="Z31" s="312"/>
      <c r="AA31" s="312"/>
      <c r="AB31" s="312"/>
      <c r="AC31" s="312"/>
      <c r="AD31" s="312"/>
      <c r="AE31" s="312"/>
      <c r="AF31" s="312"/>
      <c r="AG31" s="312"/>
      <c r="AH31" s="312"/>
      <c r="AI31" s="312"/>
      <c r="AJ31" s="312"/>
      <c r="AK31" s="312"/>
      <c r="AL31" s="312"/>
      <c r="AM31" s="312"/>
      <c r="AN31" s="312"/>
      <c r="AO31" s="312"/>
      <c r="AP31" s="312"/>
      <c r="AQ31" s="312"/>
      <c r="AR31" s="312"/>
      <c r="AS31" s="312"/>
      <c r="AT31" s="312"/>
      <c r="AU31" s="312"/>
      <c r="AV31" s="312"/>
      <c r="AW31" s="312"/>
      <c r="AX31" s="312"/>
      <c r="AY31" s="312"/>
      <c r="AZ31" s="312"/>
      <c r="BA31" s="312"/>
      <c r="BB31" s="312"/>
      <c r="BC31" s="312"/>
      <c r="BD31" s="312"/>
      <c r="BE31" s="312"/>
      <c r="BF31" s="312"/>
      <c r="BG31" s="312"/>
      <c r="BH31" s="312"/>
      <c r="BI31" s="312"/>
      <c r="BJ31" s="312"/>
      <c r="BK31" s="312"/>
      <c r="BL31" s="312"/>
      <c r="BM31" s="312"/>
      <c r="BN31" s="312"/>
      <c r="BO31" s="312"/>
      <c r="BP31" s="312"/>
      <c r="BQ31" s="312"/>
      <c r="BR31" s="312"/>
      <c r="BS31" s="312"/>
      <c r="BT31" s="312"/>
      <c r="BU31" s="312"/>
      <c r="BV31" s="312"/>
      <c r="BW31" s="312"/>
      <c r="BX31" s="312"/>
      <c r="BY31" s="312"/>
      <c r="BZ31" s="312"/>
      <c r="CA31" s="312"/>
      <c r="CB31" s="312"/>
      <c r="CC31" s="312"/>
      <c r="CD31" s="312"/>
      <c r="CE31" s="312"/>
      <c r="CF31" s="312"/>
      <c r="CG31" s="312"/>
      <c r="CH31" s="312"/>
      <c r="CI31" s="312"/>
      <c r="CJ31" s="312"/>
      <c r="CK31" s="312"/>
      <c r="CL31" s="312"/>
      <c r="CM31" s="312"/>
      <c r="CN31" s="312"/>
      <c r="CO31" s="312"/>
      <c r="CP31" s="312"/>
      <c r="CQ31" s="312"/>
      <c r="CR31" s="312"/>
      <c r="CS31" s="312"/>
      <c r="CT31" s="312"/>
      <c r="CU31" s="312"/>
      <c r="CV31" s="312"/>
      <c r="CW31" s="312"/>
      <c r="CX31" s="312"/>
      <c r="CY31" s="312"/>
      <c r="CZ31" s="312"/>
      <c r="DA31" s="312"/>
      <c r="DB31" s="312"/>
      <c r="DC31" s="312"/>
      <c r="DD31" s="312"/>
      <c r="DE31" s="312"/>
      <c r="DF31" s="312"/>
      <c r="DG31" s="312"/>
      <c r="DH31" s="312"/>
      <c r="DI31" s="312"/>
      <c r="DJ31" s="312"/>
      <c r="DK31" s="312"/>
      <c r="DL31" s="312"/>
      <c r="DM31" s="312"/>
      <c r="DN31" s="312"/>
      <c r="DO31" s="312"/>
      <c r="DP31" s="312"/>
      <c r="DQ31" s="312"/>
      <c r="DR31" s="312"/>
      <c r="DS31" s="312"/>
      <c r="DT31" s="312"/>
      <c r="DU31" s="312"/>
      <c r="DV31" s="312"/>
      <c r="DW31" s="312"/>
      <c r="DX31" s="312"/>
      <c r="DY31" s="312"/>
      <c r="DZ31" s="312"/>
      <c r="EA31" s="312"/>
      <c r="EB31" s="312"/>
      <c r="EC31" s="312"/>
      <c r="ED31" s="312"/>
      <c r="EE31" s="312"/>
      <c r="EF31" s="312"/>
      <c r="EG31" s="312"/>
      <c r="EH31" s="312"/>
      <c r="EI31" s="312"/>
      <c r="EJ31" s="312"/>
      <c r="EK31" s="312"/>
      <c r="EL31" s="312"/>
      <c r="EM31" s="312"/>
      <c r="EN31" s="312"/>
      <c r="EO31" s="312"/>
      <c r="EP31" s="312"/>
      <c r="EQ31" s="312"/>
      <c r="ER31" s="312"/>
      <c r="ES31" s="312"/>
      <c r="ET31" s="312"/>
      <c r="EU31" s="312"/>
      <c r="EV31" s="312"/>
      <c r="EW31" s="312"/>
      <c r="EX31" s="312"/>
      <c r="EY31" s="312"/>
      <c r="EZ31" s="312"/>
      <c r="FA31" s="312"/>
      <c r="FB31" s="312"/>
      <c r="FC31" s="312"/>
      <c r="FD31" s="312"/>
      <c r="FE31" s="312"/>
      <c r="FF31" s="312"/>
      <c r="FG31" s="312"/>
      <c r="FH31" s="312"/>
      <c r="FI31" s="312"/>
      <c r="FJ31" s="312"/>
      <c r="FK31" s="312"/>
      <c r="FL31" s="312"/>
      <c r="FM31" s="312"/>
      <c r="FN31" s="312"/>
      <c r="FO31" s="312"/>
      <c r="FP31" s="312"/>
      <c r="FQ31" s="312"/>
      <c r="FR31" s="312"/>
      <c r="FS31" s="312"/>
      <c r="FT31" s="312"/>
      <c r="FU31" s="312"/>
      <c r="FV31" s="313"/>
      <c r="FW31" s="312"/>
      <c r="FX31" s="312"/>
      <c r="FY31" s="312"/>
      <c r="FZ31" s="312"/>
      <c r="GA31" s="312"/>
      <c r="GB31" s="313"/>
      <c r="GC31" s="312"/>
      <c r="GD31" s="312"/>
      <c r="GE31" s="312"/>
      <c r="GF31" s="312"/>
      <c r="GG31" s="312"/>
      <c r="GH31" s="312"/>
      <c r="GI31" s="312"/>
      <c r="GJ31" s="312"/>
      <c r="GK31" s="312"/>
      <c r="GL31" s="312"/>
      <c r="GM31" s="312"/>
      <c r="GN31" s="312"/>
      <c r="GO31" s="312"/>
      <c r="GP31" s="312"/>
      <c r="GQ31" s="312"/>
    </row>
    <row r="32" spans="1:199" ht="22.5" customHeight="1">
      <c r="A32" s="309"/>
      <c r="B32" s="310"/>
      <c r="C32" s="311"/>
      <c r="D32" s="312"/>
      <c r="E32" s="312"/>
      <c r="F32" s="312"/>
      <c r="G32" s="312">
        <f>G31*12</f>
        <v>792</v>
      </c>
      <c r="H32" s="312"/>
      <c r="I32" s="312"/>
      <c r="J32" s="312"/>
      <c r="K32" s="312"/>
      <c r="L32" s="312"/>
      <c r="M32" s="312"/>
      <c r="N32" s="312"/>
      <c r="O32" s="312"/>
      <c r="P32" s="312"/>
      <c r="Q32" s="312"/>
      <c r="R32" s="312"/>
      <c r="S32" s="312"/>
      <c r="T32" s="312"/>
      <c r="U32" s="312"/>
      <c r="V32" s="312"/>
      <c r="W32" s="312">
        <f>W29*'Network length summary'!C3</f>
        <v>90</v>
      </c>
      <c r="X32" s="312"/>
      <c r="Y32" s="312"/>
      <c r="Z32" s="312"/>
      <c r="AA32" s="312"/>
      <c r="AB32" s="312"/>
      <c r="AC32" s="312"/>
      <c r="AD32" s="312"/>
      <c r="AE32" s="312"/>
      <c r="AF32" s="312"/>
      <c r="AG32" s="312"/>
      <c r="AH32" s="312"/>
      <c r="AI32" s="312"/>
      <c r="AJ32" s="312"/>
      <c r="AK32" s="312"/>
      <c r="AL32" s="312"/>
      <c r="AM32" s="312"/>
      <c r="AN32" s="312"/>
      <c r="AO32" s="312"/>
      <c r="AP32" s="312"/>
      <c r="AQ32" s="312"/>
      <c r="AR32" s="312"/>
      <c r="AS32" s="312"/>
      <c r="AT32" s="312"/>
      <c r="AU32" s="312"/>
      <c r="AV32" s="312"/>
      <c r="AW32" s="312"/>
      <c r="AX32" s="312"/>
      <c r="AY32" s="312"/>
      <c r="AZ32" s="312"/>
      <c r="BA32" s="312"/>
      <c r="BB32" s="312"/>
      <c r="BC32" s="312"/>
      <c r="BD32" s="312"/>
      <c r="BE32" s="312"/>
      <c r="BF32" s="312"/>
      <c r="BG32" s="312"/>
      <c r="BH32" s="312"/>
      <c r="BI32" s="312"/>
      <c r="BJ32" s="312"/>
      <c r="BK32" s="312"/>
      <c r="BL32" s="312"/>
      <c r="BM32" s="312"/>
      <c r="BN32" s="312"/>
      <c r="BO32" s="312"/>
      <c r="BP32" s="312"/>
      <c r="BQ32" s="312"/>
      <c r="BR32" s="312"/>
      <c r="BS32" s="312"/>
      <c r="BT32" s="312"/>
      <c r="BU32" s="312"/>
      <c r="BV32" s="312"/>
      <c r="BW32" s="312"/>
      <c r="BX32" s="312"/>
      <c r="BY32" s="312"/>
      <c r="BZ32" s="312"/>
      <c r="CA32" s="312"/>
      <c r="CB32" s="312"/>
      <c r="CC32" s="312"/>
      <c r="CD32" s="312"/>
      <c r="CE32" s="312"/>
      <c r="CF32" s="312"/>
      <c r="CG32" s="312"/>
      <c r="CH32" s="312"/>
      <c r="CI32" s="312"/>
      <c r="CJ32" s="312"/>
      <c r="CK32" s="312"/>
      <c r="CL32" s="312"/>
      <c r="CM32" s="312"/>
      <c r="CN32" s="312"/>
      <c r="CO32" s="312"/>
      <c r="CP32" s="312"/>
      <c r="CQ32" s="312"/>
      <c r="CR32" s="312"/>
      <c r="CS32" s="312"/>
      <c r="CT32" s="312"/>
      <c r="CU32" s="312"/>
      <c r="CV32" s="312"/>
      <c r="CW32" s="312"/>
      <c r="CX32" s="312"/>
      <c r="CY32" s="312"/>
      <c r="CZ32" s="312"/>
      <c r="DA32" s="312"/>
      <c r="DB32" s="312"/>
      <c r="DC32" s="312"/>
      <c r="DD32" s="312"/>
      <c r="DE32" s="312"/>
      <c r="DF32" s="312"/>
      <c r="DG32" s="312"/>
      <c r="DH32" s="312"/>
      <c r="DI32" s="312"/>
      <c r="DJ32" s="312"/>
      <c r="DK32" s="312"/>
      <c r="DL32" s="312"/>
      <c r="DM32" s="312"/>
      <c r="DN32" s="312"/>
      <c r="DO32" s="312"/>
      <c r="DP32" s="312"/>
      <c r="DQ32" s="312"/>
      <c r="DR32" s="312"/>
      <c r="DS32" s="312"/>
      <c r="DT32" s="312"/>
      <c r="DU32" s="312"/>
      <c r="DV32" s="312"/>
      <c r="DW32" s="312"/>
      <c r="DX32" s="312"/>
      <c r="DY32" s="312"/>
      <c r="DZ32" s="312"/>
      <c r="EA32" s="312"/>
      <c r="EB32" s="312"/>
      <c r="EC32" s="312"/>
      <c r="ED32" s="312"/>
      <c r="EE32" s="312"/>
      <c r="EF32" s="312"/>
      <c r="EG32" s="312"/>
      <c r="EH32" s="312"/>
      <c r="EI32" s="312"/>
      <c r="EJ32" s="312"/>
      <c r="EK32" s="312"/>
      <c r="EL32" s="312"/>
      <c r="EM32" s="312"/>
      <c r="EN32" s="312"/>
      <c r="EO32" s="312"/>
      <c r="EP32" s="312"/>
      <c r="EQ32" s="312"/>
      <c r="ER32" s="312"/>
      <c r="ES32" s="312"/>
      <c r="ET32" s="312"/>
      <c r="EU32" s="312"/>
      <c r="EV32" s="312"/>
      <c r="EW32" s="312"/>
      <c r="EX32" s="312"/>
      <c r="EY32" s="312"/>
      <c r="EZ32" s="312"/>
      <c r="FA32" s="312"/>
      <c r="FB32" s="312"/>
      <c r="FC32" s="312"/>
      <c r="FD32" s="312"/>
      <c r="FE32" s="312"/>
      <c r="FF32" s="312"/>
      <c r="FG32" s="312"/>
      <c r="FH32" s="312"/>
      <c r="FI32" s="312"/>
      <c r="FJ32" s="312"/>
      <c r="FK32" s="312"/>
      <c r="FL32" s="312"/>
      <c r="FM32" s="312"/>
      <c r="FN32" s="312"/>
      <c r="FO32" s="312"/>
      <c r="FP32" s="312"/>
      <c r="FQ32" s="312"/>
      <c r="FR32" s="312"/>
      <c r="FS32" s="312"/>
      <c r="FT32" s="312"/>
      <c r="FU32" s="312"/>
      <c r="FV32" s="313"/>
      <c r="FW32" s="312"/>
      <c r="FX32" s="312"/>
      <c r="FY32" s="312"/>
      <c r="FZ32" s="312"/>
      <c r="GA32" s="312"/>
      <c r="GB32" s="313"/>
      <c r="GC32" s="312"/>
      <c r="GD32" s="312"/>
      <c r="GE32" s="312"/>
      <c r="GF32" s="312"/>
      <c r="GG32" s="312"/>
      <c r="GH32" s="312"/>
      <c r="GI32" s="312"/>
      <c r="GJ32" s="312"/>
      <c r="GK32" s="312"/>
      <c r="GL32" s="312"/>
      <c r="GM32" s="312"/>
      <c r="GN32" s="312"/>
      <c r="GO32" s="312"/>
      <c r="GP32" s="312"/>
      <c r="GQ32" s="312"/>
    </row>
    <row r="33" spans="1:199" ht="22.5" customHeight="1">
      <c r="A33" s="309"/>
      <c r="B33" s="310"/>
      <c r="C33" s="311"/>
      <c r="D33" s="312"/>
      <c r="E33" s="312"/>
      <c r="F33" s="312"/>
      <c r="G33" s="312"/>
      <c r="H33" s="312"/>
      <c r="I33" s="312"/>
      <c r="J33" s="312"/>
      <c r="K33" s="312"/>
      <c r="L33" s="312"/>
      <c r="M33" s="312"/>
      <c r="N33" s="312"/>
      <c r="O33" s="312"/>
      <c r="P33" s="312"/>
      <c r="Q33" s="312"/>
      <c r="R33" s="312"/>
      <c r="S33" s="312"/>
      <c r="T33" s="312"/>
      <c r="U33" s="312"/>
      <c r="V33" s="312"/>
      <c r="W33" s="312"/>
      <c r="X33" s="312"/>
      <c r="Y33" s="312"/>
      <c r="Z33" s="312"/>
      <c r="AA33" s="312"/>
      <c r="AB33" s="312"/>
      <c r="AC33" s="312"/>
      <c r="AD33" s="312"/>
      <c r="AE33" s="312"/>
      <c r="AF33" s="312"/>
      <c r="AG33" s="312"/>
      <c r="AH33" s="312"/>
      <c r="AI33" s="312"/>
      <c r="AJ33" s="312"/>
      <c r="AK33" s="312"/>
      <c r="AL33" s="312"/>
      <c r="AM33" s="312"/>
      <c r="AN33" s="312"/>
      <c r="AO33" s="312"/>
      <c r="AP33" s="312"/>
      <c r="AQ33" s="312"/>
      <c r="AR33" s="312"/>
      <c r="AS33" s="312"/>
      <c r="AT33" s="312"/>
      <c r="AU33" s="312"/>
      <c r="AV33" s="312"/>
      <c r="AW33" s="312"/>
      <c r="AX33" s="312"/>
      <c r="AY33" s="312"/>
      <c r="AZ33" s="312"/>
      <c r="BA33" s="312"/>
      <c r="BB33" s="312"/>
      <c r="BC33" s="312"/>
      <c r="BD33" s="312"/>
      <c r="BE33" s="312"/>
      <c r="BF33" s="312"/>
      <c r="BG33" s="312"/>
      <c r="BH33" s="312"/>
      <c r="BI33" s="312"/>
      <c r="BJ33" s="312"/>
      <c r="BK33" s="312"/>
      <c r="BL33" s="312"/>
      <c r="BM33" s="312"/>
      <c r="BN33" s="312"/>
      <c r="BO33" s="312"/>
      <c r="BP33" s="312"/>
      <c r="BQ33" s="312"/>
      <c r="BR33" s="312"/>
      <c r="BS33" s="312"/>
      <c r="BT33" s="312"/>
      <c r="BU33" s="312"/>
      <c r="BV33" s="312"/>
      <c r="BW33" s="312"/>
      <c r="BX33" s="312"/>
      <c r="BY33" s="312"/>
      <c r="BZ33" s="312"/>
      <c r="CA33" s="312"/>
      <c r="CB33" s="312"/>
      <c r="CC33" s="312"/>
      <c r="CD33" s="312"/>
      <c r="CE33" s="312"/>
      <c r="CF33" s="312"/>
      <c r="CG33" s="312"/>
      <c r="CH33" s="312"/>
      <c r="CI33" s="312"/>
      <c r="CJ33" s="312"/>
      <c r="CK33" s="312"/>
      <c r="CL33" s="312"/>
      <c r="CM33" s="312"/>
      <c r="CN33" s="312"/>
      <c r="CO33" s="312"/>
      <c r="CP33" s="312"/>
      <c r="CQ33" s="312"/>
      <c r="CR33" s="312"/>
      <c r="CS33" s="312"/>
      <c r="CT33" s="312"/>
      <c r="CU33" s="312"/>
      <c r="CV33" s="312"/>
      <c r="CW33" s="312"/>
      <c r="CX33" s="312"/>
      <c r="CY33" s="312"/>
      <c r="CZ33" s="312"/>
      <c r="DA33" s="312"/>
      <c r="DB33" s="312"/>
      <c r="DC33" s="312"/>
      <c r="DD33" s="312"/>
      <c r="DE33" s="312"/>
      <c r="DF33" s="312"/>
      <c r="DG33" s="312"/>
      <c r="DH33" s="312"/>
      <c r="DI33" s="312"/>
      <c r="DJ33" s="312"/>
      <c r="DK33" s="312"/>
      <c r="DL33" s="312"/>
      <c r="DM33" s="312"/>
      <c r="DN33" s="312"/>
      <c r="DO33" s="312"/>
      <c r="DP33" s="312"/>
      <c r="DQ33" s="312"/>
      <c r="DR33" s="312"/>
      <c r="DS33" s="312"/>
      <c r="DT33" s="312"/>
      <c r="DU33" s="312"/>
      <c r="DV33" s="312"/>
      <c r="DW33" s="312"/>
      <c r="DX33" s="312"/>
      <c r="DY33" s="312"/>
      <c r="DZ33" s="312"/>
      <c r="EA33" s="312"/>
      <c r="EB33" s="312"/>
      <c r="EC33" s="312"/>
      <c r="ED33" s="312"/>
      <c r="EE33" s="312"/>
      <c r="EF33" s="312"/>
      <c r="EG33" s="312"/>
      <c r="EH33" s="312"/>
      <c r="EI33" s="312"/>
      <c r="EJ33" s="312"/>
      <c r="EK33" s="312"/>
      <c r="EL33" s="312"/>
      <c r="EM33" s="312"/>
      <c r="EN33" s="312"/>
      <c r="EO33" s="312"/>
      <c r="EP33" s="312"/>
      <c r="EQ33" s="312"/>
      <c r="ER33" s="312"/>
      <c r="ES33" s="312"/>
      <c r="ET33" s="312"/>
      <c r="EU33" s="312"/>
      <c r="EV33" s="312"/>
      <c r="EW33" s="312"/>
      <c r="EX33" s="312"/>
      <c r="EY33" s="312"/>
      <c r="EZ33" s="312"/>
      <c r="FA33" s="312"/>
      <c r="FB33" s="312"/>
      <c r="FC33" s="312"/>
      <c r="FD33" s="312"/>
      <c r="FE33" s="312"/>
      <c r="FF33" s="312"/>
      <c r="FG33" s="312"/>
      <c r="FH33" s="312"/>
      <c r="FI33" s="312"/>
      <c r="FJ33" s="312"/>
      <c r="FK33" s="312"/>
      <c r="FL33" s="312"/>
      <c r="FM33" s="312"/>
      <c r="FN33" s="312"/>
      <c r="FO33" s="312"/>
      <c r="FP33" s="312"/>
      <c r="FQ33" s="312"/>
      <c r="FR33" s="312"/>
      <c r="FS33" s="312"/>
      <c r="FT33" s="312"/>
      <c r="FU33" s="312"/>
      <c r="FV33" s="313"/>
      <c r="FW33" s="312"/>
      <c r="FX33" s="312"/>
      <c r="FY33" s="312"/>
      <c r="FZ33" s="312"/>
      <c r="GA33" s="312"/>
      <c r="GB33" s="313"/>
      <c r="GC33" s="312"/>
      <c r="GD33" s="312"/>
      <c r="GE33" s="312"/>
      <c r="GF33" s="312"/>
      <c r="GG33" s="312"/>
      <c r="GH33" s="312"/>
      <c r="GI33" s="312"/>
      <c r="GJ33" s="312"/>
      <c r="GK33" s="312"/>
      <c r="GL33" s="312"/>
      <c r="GM33" s="312"/>
      <c r="GN33" s="312"/>
      <c r="GO33" s="312"/>
      <c r="GP33" s="312"/>
      <c r="GQ33" s="312"/>
    </row>
    <row r="34" spans="1:199" ht="22.5" customHeight="1">
      <c r="A34" s="309"/>
      <c r="B34" s="310"/>
      <c r="C34" s="311"/>
      <c r="D34" s="312"/>
      <c r="E34" s="312"/>
      <c r="F34" s="312"/>
      <c r="G34" s="312"/>
      <c r="H34" s="312"/>
      <c r="I34" s="312"/>
      <c r="J34" s="312"/>
      <c r="K34" s="312"/>
      <c r="L34" s="312"/>
      <c r="M34" s="312"/>
      <c r="N34" s="312"/>
      <c r="O34" s="312"/>
      <c r="P34" s="312"/>
      <c r="Q34" s="312"/>
      <c r="R34" s="312"/>
      <c r="S34" s="312"/>
      <c r="T34" s="312"/>
      <c r="U34" s="312"/>
      <c r="V34" s="312"/>
      <c r="W34" s="312"/>
      <c r="X34" s="312"/>
      <c r="Y34" s="312"/>
      <c r="Z34" s="312"/>
      <c r="AA34" s="312"/>
      <c r="AB34" s="312"/>
      <c r="AC34" s="312"/>
      <c r="AD34" s="312"/>
      <c r="AE34" s="312"/>
      <c r="AF34" s="312"/>
      <c r="AG34" s="312"/>
      <c r="AH34" s="312"/>
      <c r="AI34" s="312"/>
      <c r="AJ34" s="312"/>
      <c r="AK34" s="312"/>
      <c r="AL34" s="312"/>
      <c r="AM34" s="312"/>
      <c r="AN34" s="312"/>
      <c r="AO34" s="312"/>
      <c r="AP34" s="312"/>
      <c r="AQ34" s="312"/>
      <c r="AR34" s="312"/>
      <c r="AS34" s="312"/>
      <c r="AT34" s="312"/>
      <c r="AU34" s="312"/>
      <c r="AV34" s="312"/>
      <c r="AW34" s="312"/>
      <c r="AX34" s="312"/>
      <c r="AY34" s="312"/>
      <c r="AZ34" s="312"/>
      <c r="BA34" s="312"/>
      <c r="BB34" s="312"/>
      <c r="BC34" s="312"/>
      <c r="BD34" s="312"/>
      <c r="BE34" s="312"/>
      <c r="BF34" s="312"/>
      <c r="BG34" s="312"/>
      <c r="BH34" s="312"/>
      <c r="BI34" s="312"/>
      <c r="BJ34" s="312"/>
      <c r="BK34" s="312"/>
      <c r="BL34" s="312"/>
      <c r="BM34" s="312"/>
      <c r="BN34" s="312"/>
      <c r="BO34" s="312"/>
      <c r="BP34" s="312"/>
      <c r="BQ34" s="312"/>
      <c r="BR34" s="312"/>
      <c r="BS34" s="312"/>
      <c r="BT34" s="312"/>
      <c r="BU34" s="312"/>
      <c r="BV34" s="312"/>
      <c r="BW34" s="312"/>
      <c r="BX34" s="312"/>
      <c r="BY34" s="312"/>
      <c r="BZ34" s="312"/>
      <c r="CA34" s="312"/>
      <c r="CB34" s="312"/>
      <c r="CC34" s="312"/>
      <c r="CD34" s="312"/>
      <c r="CE34" s="312"/>
      <c r="CF34" s="312"/>
      <c r="CG34" s="312"/>
      <c r="CH34" s="312"/>
      <c r="CI34" s="312"/>
      <c r="CJ34" s="312"/>
      <c r="CK34" s="312"/>
      <c r="CL34" s="312"/>
      <c r="CM34" s="312"/>
      <c r="CN34" s="312"/>
      <c r="CO34" s="312"/>
      <c r="CP34" s="312"/>
      <c r="CQ34" s="312"/>
      <c r="CR34" s="312"/>
      <c r="CS34" s="312"/>
      <c r="CT34" s="312"/>
      <c r="CU34" s="312"/>
      <c r="CV34" s="312"/>
      <c r="CW34" s="312"/>
      <c r="CX34" s="312"/>
      <c r="CY34" s="312"/>
      <c r="CZ34" s="312"/>
      <c r="DA34" s="312"/>
      <c r="DB34" s="312"/>
      <c r="DC34" s="312"/>
      <c r="DD34" s="312"/>
      <c r="DE34" s="312"/>
      <c r="DF34" s="312"/>
      <c r="DG34" s="312"/>
      <c r="DH34" s="312"/>
      <c r="DI34" s="312"/>
      <c r="DJ34" s="312"/>
      <c r="DK34" s="312"/>
      <c r="DL34" s="312"/>
      <c r="DM34" s="312"/>
      <c r="DN34" s="312"/>
      <c r="DO34" s="312"/>
      <c r="DP34" s="312"/>
      <c r="DQ34" s="312"/>
      <c r="DR34" s="312"/>
      <c r="DS34" s="312"/>
      <c r="DT34" s="312"/>
      <c r="DU34" s="312"/>
      <c r="DV34" s="312"/>
      <c r="DW34" s="312"/>
      <c r="DX34" s="312"/>
      <c r="DY34" s="312"/>
      <c r="DZ34" s="312"/>
      <c r="EA34" s="312"/>
      <c r="EB34" s="312"/>
      <c r="EC34" s="312"/>
      <c r="ED34" s="312"/>
      <c r="EE34" s="312"/>
      <c r="EF34" s="312"/>
      <c r="EG34" s="312"/>
      <c r="EH34" s="312"/>
      <c r="EI34" s="312"/>
      <c r="EJ34" s="312"/>
      <c r="EK34" s="312"/>
      <c r="EL34" s="312"/>
      <c r="EM34" s="312"/>
      <c r="EN34" s="312"/>
      <c r="EO34" s="312"/>
      <c r="EP34" s="312"/>
      <c r="EQ34" s="312"/>
      <c r="ER34" s="312"/>
      <c r="ES34" s="312"/>
      <c r="ET34" s="312"/>
      <c r="EU34" s="312"/>
      <c r="EV34" s="312"/>
      <c r="EW34" s="312"/>
      <c r="EX34" s="312"/>
      <c r="EY34" s="312"/>
      <c r="EZ34" s="312"/>
      <c r="FA34" s="312"/>
      <c r="FB34" s="312"/>
      <c r="FC34" s="312"/>
      <c r="FD34" s="312"/>
      <c r="FE34" s="312"/>
      <c r="FF34" s="312"/>
      <c r="FG34" s="312"/>
      <c r="FH34" s="312"/>
      <c r="FI34" s="312"/>
      <c r="FJ34" s="312"/>
      <c r="FK34" s="312"/>
      <c r="FL34" s="312"/>
      <c r="FM34" s="312"/>
      <c r="FN34" s="312"/>
      <c r="FO34" s="312"/>
      <c r="FP34" s="312"/>
      <c r="FQ34" s="312"/>
      <c r="FR34" s="312"/>
      <c r="FS34" s="312"/>
      <c r="FT34" s="312"/>
      <c r="FU34" s="312"/>
      <c r="FV34" s="313"/>
      <c r="FW34" s="312"/>
      <c r="FX34" s="312"/>
      <c r="FY34" s="312"/>
      <c r="FZ34" s="312"/>
      <c r="GA34" s="312"/>
      <c r="GB34" s="313"/>
      <c r="GC34" s="312"/>
      <c r="GD34" s="312"/>
      <c r="GE34" s="312"/>
      <c r="GF34" s="312"/>
      <c r="GG34" s="312"/>
      <c r="GH34" s="312"/>
      <c r="GI34" s="312"/>
      <c r="GJ34" s="312"/>
      <c r="GK34" s="312"/>
      <c r="GL34" s="312"/>
      <c r="GM34" s="312"/>
      <c r="GN34" s="312"/>
      <c r="GO34" s="312"/>
      <c r="GP34" s="312"/>
      <c r="GQ34" s="312"/>
    </row>
    <row r="35" spans="1:199" ht="13.5" customHeight="1">
      <c r="FV35" s="272">
        <v>0</v>
      </c>
      <c r="GB35" s="272">
        <v>0</v>
      </c>
    </row>
    <row r="36" spans="1:199" ht="33" hidden="1" customHeight="1">
      <c r="A36" s="525" t="s">
        <v>425</v>
      </c>
      <c r="B36" s="526"/>
      <c r="C36" s="527"/>
      <c r="D36" s="284"/>
      <c r="E36" s="534" t="s">
        <v>86</v>
      </c>
      <c r="F36" s="535"/>
      <c r="G36" s="535"/>
      <c r="H36" s="535"/>
      <c r="I36" s="535"/>
      <c r="J36" s="535"/>
      <c r="K36" s="535"/>
      <c r="L36" s="535"/>
      <c r="M36" s="535"/>
      <c r="N36" s="535"/>
      <c r="O36" s="535"/>
      <c r="P36" s="535"/>
      <c r="Q36" s="535"/>
      <c r="R36" s="535"/>
      <c r="S36" s="535"/>
      <c r="T36" s="536"/>
      <c r="U36" s="285"/>
      <c r="V36" s="286" t="s">
        <v>2</v>
      </c>
      <c r="W36" s="286" t="s">
        <v>3</v>
      </c>
      <c r="X36" s="286" t="s">
        <v>4</v>
      </c>
      <c r="Y36" s="286"/>
      <c r="Z36" s="286"/>
      <c r="AA36" s="286"/>
      <c r="AB36" s="286"/>
      <c r="AC36" s="286"/>
      <c r="AD36" s="286"/>
      <c r="AE36" s="286"/>
      <c r="AF36" s="284"/>
      <c r="AG36" s="534" t="s">
        <v>86</v>
      </c>
      <c r="AH36" s="535"/>
      <c r="AI36" s="535"/>
      <c r="AJ36" s="535"/>
      <c r="AK36" s="535"/>
      <c r="AL36" s="535"/>
      <c r="AM36" s="535"/>
      <c r="AN36" s="535"/>
      <c r="AO36" s="535"/>
      <c r="AP36" s="535"/>
      <c r="AQ36" s="535"/>
      <c r="AR36" s="535"/>
      <c r="AS36" s="535"/>
      <c r="AT36" s="535"/>
      <c r="AU36" s="535"/>
      <c r="AV36" s="536"/>
      <c r="AW36" s="285"/>
      <c r="AX36" s="286" t="s">
        <v>2</v>
      </c>
      <c r="AY36" s="286" t="s">
        <v>3</v>
      </c>
      <c r="AZ36" s="286" t="s">
        <v>4</v>
      </c>
      <c r="BA36" s="286"/>
      <c r="BB36" s="286"/>
      <c r="BC36" s="286"/>
      <c r="BD36" s="286"/>
      <c r="BE36" s="286"/>
      <c r="BF36" s="286"/>
      <c r="BG36" s="286"/>
      <c r="BH36" s="284"/>
      <c r="BI36" s="534" t="s">
        <v>86</v>
      </c>
      <c r="BJ36" s="535"/>
      <c r="BK36" s="535"/>
      <c r="BL36" s="535"/>
      <c r="BM36" s="535"/>
      <c r="BN36" s="535"/>
      <c r="BO36" s="535"/>
      <c r="BP36" s="535"/>
      <c r="BQ36" s="535"/>
      <c r="BR36" s="535"/>
      <c r="BS36" s="535"/>
      <c r="BT36" s="535"/>
      <c r="BU36" s="535"/>
      <c r="BV36" s="535"/>
      <c r="BW36" s="535"/>
      <c r="BX36" s="536"/>
      <c r="BY36" s="285"/>
      <c r="BZ36" s="286" t="s">
        <v>2</v>
      </c>
      <c r="CA36" s="286" t="s">
        <v>3</v>
      </c>
      <c r="CB36" s="286" t="s">
        <v>4</v>
      </c>
      <c r="CC36" s="286"/>
      <c r="CD36" s="286"/>
      <c r="CE36" s="286"/>
      <c r="CF36" s="286"/>
      <c r="CG36" s="286"/>
      <c r="CH36" s="286"/>
      <c r="CI36" s="286"/>
      <c r="CJ36" s="284"/>
      <c r="CK36" s="534" t="s">
        <v>86</v>
      </c>
      <c r="CL36" s="535"/>
      <c r="CM36" s="535"/>
      <c r="CN36" s="535"/>
      <c r="CO36" s="535"/>
      <c r="CP36" s="535"/>
      <c r="CQ36" s="535"/>
      <c r="CR36" s="535"/>
      <c r="CS36" s="535"/>
      <c r="CT36" s="535"/>
      <c r="CU36" s="535"/>
      <c r="CV36" s="535"/>
      <c r="CW36" s="535"/>
      <c r="CX36" s="535"/>
      <c r="CY36" s="535"/>
      <c r="CZ36" s="536"/>
      <c r="DA36" s="285"/>
      <c r="DB36" s="286" t="s">
        <v>2</v>
      </c>
      <c r="DC36" s="286" t="s">
        <v>3</v>
      </c>
      <c r="DD36" s="286" t="s">
        <v>4</v>
      </c>
      <c r="DE36" s="286"/>
      <c r="DF36" s="286"/>
      <c r="DG36" s="286"/>
      <c r="DH36" s="286"/>
      <c r="DI36" s="286"/>
      <c r="DJ36" s="286"/>
      <c r="DK36" s="286"/>
      <c r="DL36" s="284"/>
      <c r="DM36" s="534" t="s">
        <v>86</v>
      </c>
      <c r="DN36" s="535"/>
      <c r="DO36" s="535"/>
      <c r="DP36" s="535"/>
      <c r="DQ36" s="535"/>
      <c r="DR36" s="535"/>
      <c r="DS36" s="535"/>
      <c r="DT36" s="535"/>
      <c r="DU36" s="535"/>
      <c r="DV36" s="535"/>
      <c r="DW36" s="535"/>
      <c r="DX36" s="535"/>
      <c r="DY36" s="535"/>
      <c r="DZ36" s="535"/>
      <c r="EA36" s="535"/>
      <c r="EB36" s="536"/>
      <c r="EC36" s="285"/>
      <c r="ED36" s="286" t="s">
        <v>2</v>
      </c>
      <c r="EE36" s="286" t="s">
        <v>3</v>
      </c>
      <c r="EF36" s="286" t="s">
        <v>4</v>
      </c>
      <c r="EG36" s="286"/>
      <c r="EH36" s="286"/>
      <c r="EI36" s="286"/>
      <c r="EJ36" s="286"/>
      <c r="EK36" s="286"/>
      <c r="EL36" s="286"/>
      <c r="EM36" s="286"/>
      <c r="EN36" s="284"/>
      <c r="EO36" s="534" t="s">
        <v>86</v>
      </c>
      <c r="EP36" s="535"/>
      <c r="EQ36" s="535"/>
      <c r="ER36" s="535"/>
      <c r="ES36" s="535"/>
      <c r="ET36" s="535"/>
      <c r="EU36" s="535"/>
      <c r="EV36" s="535"/>
      <c r="EW36" s="535"/>
      <c r="EX36" s="535"/>
      <c r="EY36" s="535"/>
      <c r="EZ36" s="535"/>
      <c r="FA36" s="535"/>
      <c r="FB36" s="535"/>
      <c r="FC36" s="535"/>
      <c r="FD36" s="536"/>
      <c r="FE36" s="285"/>
      <c r="FF36" s="286" t="s">
        <v>2</v>
      </c>
      <c r="FG36" s="286" t="s">
        <v>3</v>
      </c>
      <c r="FH36" s="286" t="s">
        <v>4</v>
      </c>
      <c r="FI36" s="286"/>
      <c r="FJ36" s="286"/>
      <c r="FK36" s="286"/>
      <c r="FL36" s="286"/>
      <c r="FM36" s="286"/>
      <c r="FN36" s="286"/>
      <c r="FO36" s="286"/>
      <c r="FP36" s="286"/>
      <c r="FQ36" s="286" t="s">
        <v>120</v>
      </c>
      <c r="FR36" s="287" t="s">
        <v>6</v>
      </c>
      <c r="FV36" s="272">
        <v>0</v>
      </c>
      <c r="FW36" s="246"/>
      <c r="FX36" s="246"/>
      <c r="FY36" s="246"/>
      <c r="FZ36" s="246"/>
      <c r="GA36" s="246"/>
      <c r="GB36" s="272">
        <v>0</v>
      </c>
    </row>
    <row r="37" spans="1:199" ht="33" hidden="1" customHeight="1">
      <c r="A37" s="528"/>
      <c r="B37" s="529"/>
      <c r="C37" s="530"/>
      <c r="D37" s="288"/>
      <c r="E37" s="537" t="s">
        <v>121</v>
      </c>
      <c r="F37" s="515"/>
      <c r="G37" s="515"/>
      <c r="H37" s="515"/>
      <c r="I37" s="516"/>
      <c r="J37" s="262"/>
      <c r="K37" s="262"/>
      <c r="L37" s="262"/>
      <c r="M37" s="262"/>
      <c r="N37" s="262"/>
      <c r="O37" s="262"/>
      <c r="P37" s="262"/>
      <c r="Q37" s="514" t="s">
        <v>122</v>
      </c>
      <c r="R37" s="516"/>
      <c r="S37" s="520" t="s">
        <v>97</v>
      </c>
      <c r="T37" s="522" t="s">
        <v>123</v>
      </c>
      <c r="U37" s="289" t="s">
        <v>124</v>
      </c>
      <c r="V37" s="290">
        <v>0</v>
      </c>
      <c r="W37" s="290">
        <v>0</v>
      </c>
      <c r="X37" s="290">
        <v>0</v>
      </c>
      <c r="Y37" s="290"/>
      <c r="Z37" s="290"/>
      <c r="AA37" s="290"/>
      <c r="AB37" s="290"/>
      <c r="AC37" s="290"/>
      <c r="AD37" s="290"/>
      <c r="AE37" s="290"/>
      <c r="AF37" s="288"/>
      <c r="AG37" s="537" t="s">
        <v>121</v>
      </c>
      <c r="AH37" s="515"/>
      <c r="AI37" s="515"/>
      <c r="AJ37" s="515"/>
      <c r="AK37" s="516"/>
      <c r="AL37" s="262"/>
      <c r="AM37" s="262"/>
      <c r="AN37" s="262"/>
      <c r="AO37" s="262"/>
      <c r="AP37" s="262"/>
      <c r="AQ37" s="262"/>
      <c r="AR37" s="262"/>
      <c r="AS37" s="514" t="s">
        <v>122</v>
      </c>
      <c r="AT37" s="516"/>
      <c r="AU37" s="520" t="s">
        <v>97</v>
      </c>
      <c r="AV37" s="522" t="s">
        <v>123</v>
      </c>
      <c r="AW37" s="289" t="s">
        <v>124</v>
      </c>
      <c r="AX37" s="290">
        <v>0</v>
      </c>
      <c r="AY37" s="290">
        <v>0</v>
      </c>
      <c r="AZ37" s="290">
        <v>0</v>
      </c>
      <c r="BA37" s="290"/>
      <c r="BB37" s="290"/>
      <c r="BC37" s="290"/>
      <c r="BD37" s="290"/>
      <c r="BE37" s="290"/>
      <c r="BF37" s="290"/>
      <c r="BG37" s="290"/>
      <c r="BH37" s="288"/>
      <c r="BI37" s="537" t="s">
        <v>121</v>
      </c>
      <c r="BJ37" s="515"/>
      <c r="BK37" s="515"/>
      <c r="BL37" s="515"/>
      <c r="BM37" s="516"/>
      <c r="BN37" s="262"/>
      <c r="BO37" s="262"/>
      <c r="BP37" s="262"/>
      <c r="BQ37" s="262"/>
      <c r="BR37" s="262"/>
      <c r="BS37" s="262"/>
      <c r="BT37" s="262"/>
      <c r="BU37" s="514" t="s">
        <v>122</v>
      </c>
      <c r="BV37" s="516"/>
      <c r="BW37" s="520" t="s">
        <v>97</v>
      </c>
      <c r="BX37" s="522" t="s">
        <v>123</v>
      </c>
      <c r="BY37" s="289" t="s">
        <v>124</v>
      </c>
      <c r="BZ37" s="290">
        <v>0</v>
      </c>
      <c r="CA37" s="290">
        <v>0</v>
      </c>
      <c r="CB37" s="290">
        <v>0</v>
      </c>
      <c r="CC37" s="290"/>
      <c r="CD37" s="290"/>
      <c r="CE37" s="290"/>
      <c r="CF37" s="290"/>
      <c r="CG37" s="290"/>
      <c r="CH37" s="290"/>
      <c r="CI37" s="290"/>
      <c r="CJ37" s="288"/>
      <c r="CK37" s="537" t="s">
        <v>121</v>
      </c>
      <c r="CL37" s="515"/>
      <c r="CM37" s="515"/>
      <c r="CN37" s="515"/>
      <c r="CO37" s="516"/>
      <c r="CP37" s="262"/>
      <c r="CQ37" s="262"/>
      <c r="CR37" s="262"/>
      <c r="CS37" s="262"/>
      <c r="CT37" s="262"/>
      <c r="CU37" s="262"/>
      <c r="CV37" s="262"/>
      <c r="CW37" s="514" t="s">
        <v>122</v>
      </c>
      <c r="CX37" s="516"/>
      <c r="CY37" s="520" t="s">
        <v>97</v>
      </c>
      <c r="CZ37" s="522" t="s">
        <v>123</v>
      </c>
      <c r="DA37" s="289" t="s">
        <v>124</v>
      </c>
      <c r="DB37" s="290">
        <v>0</v>
      </c>
      <c r="DC37" s="290">
        <v>0</v>
      </c>
      <c r="DD37" s="290">
        <v>0</v>
      </c>
      <c r="DE37" s="290"/>
      <c r="DF37" s="290"/>
      <c r="DG37" s="290"/>
      <c r="DH37" s="290"/>
      <c r="DI37" s="290"/>
      <c r="DJ37" s="290"/>
      <c r="DK37" s="290"/>
      <c r="DL37" s="288"/>
      <c r="DM37" s="537" t="s">
        <v>121</v>
      </c>
      <c r="DN37" s="515"/>
      <c r="DO37" s="515"/>
      <c r="DP37" s="515"/>
      <c r="DQ37" s="516"/>
      <c r="DR37" s="262"/>
      <c r="DS37" s="262"/>
      <c r="DT37" s="262"/>
      <c r="DU37" s="262"/>
      <c r="DV37" s="262"/>
      <c r="DW37" s="262"/>
      <c r="DX37" s="262"/>
      <c r="DY37" s="514" t="s">
        <v>122</v>
      </c>
      <c r="DZ37" s="516"/>
      <c r="EA37" s="520" t="s">
        <v>97</v>
      </c>
      <c r="EB37" s="522" t="s">
        <v>123</v>
      </c>
      <c r="EC37" s="289" t="s">
        <v>124</v>
      </c>
      <c r="ED37" s="290">
        <v>0</v>
      </c>
      <c r="EE37" s="290">
        <v>0</v>
      </c>
      <c r="EF37" s="290">
        <v>0</v>
      </c>
      <c r="EG37" s="290"/>
      <c r="EH37" s="290"/>
      <c r="EI37" s="290"/>
      <c r="EJ37" s="290"/>
      <c r="EK37" s="290"/>
      <c r="EL37" s="290"/>
      <c r="EM37" s="290"/>
      <c r="EN37" s="288"/>
      <c r="EO37" s="537" t="s">
        <v>121</v>
      </c>
      <c r="EP37" s="515"/>
      <c r="EQ37" s="515"/>
      <c r="ER37" s="515"/>
      <c r="ES37" s="516"/>
      <c r="ET37" s="262"/>
      <c r="EU37" s="262"/>
      <c r="EV37" s="262"/>
      <c r="EW37" s="262"/>
      <c r="EX37" s="262"/>
      <c r="EY37" s="262"/>
      <c r="EZ37" s="262"/>
      <c r="FA37" s="514" t="s">
        <v>122</v>
      </c>
      <c r="FB37" s="516"/>
      <c r="FC37" s="520" t="s">
        <v>97</v>
      </c>
      <c r="FD37" s="522" t="s">
        <v>123</v>
      </c>
      <c r="FE37" s="289" t="s">
        <v>124</v>
      </c>
      <c r="FF37" s="290">
        <v>0</v>
      </c>
      <c r="FG37" s="290">
        <v>0</v>
      </c>
      <c r="FH37" s="290">
        <v>0</v>
      </c>
      <c r="FI37" s="290"/>
      <c r="FJ37" s="290"/>
      <c r="FK37" s="290"/>
      <c r="FL37" s="290"/>
      <c r="FM37" s="290"/>
      <c r="FN37" s="290"/>
      <c r="FO37" s="290"/>
      <c r="FP37" s="290"/>
      <c r="FQ37" s="290">
        <v>0</v>
      </c>
      <c r="FR37" s="290">
        <v>0</v>
      </c>
      <c r="FV37" s="272">
        <v>0</v>
      </c>
      <c r="FW37" s="262"/>
      <c r="FX37" s="262"/>
      <c r="FY37" s="262"/>
      <c r="FZ37" s="291"/>
      <c r="GA37" s="291"/>
      <c r="GB37" s="272">
        <v>0</v>
      </c>
    </row>
    <row r="38" spans="1:199" ht="42.75" hidden="1" customHeight="1">
      <c r="A38" s="528"/>
      <c r="B38" s="529"/>
      <c r="C38" s="530"/>
      <c r="D38" s="288"/>
      <c r="E38" s="292" t="s">
        <v>125</v>
      </c>
      <c r="F38" s="263" t="s">
        <v>126</v>
      </c>
      <c r="G38" s="263" t="s">
        <v>127</v>
      </c>
      <c r="H38" s="263" t="s">
        <v>128</v>
      </c>
      <c r="I38" s="263" t="s">
        <v>129</v>
      </c>
      <c r="J38" s="292"/>
      <c r="K38" s="292" t="s">
        <v>125</v>
      </c>
      <c r="L38" s="263" t="s">
        <v>126</v>
      </c>
      <c r="M38" s="263" t="s">
        <v>127</v>
      </c>
      <c r="N38" s="263"/>
      <c r="O38" s="263"/>
      <c r="P38" s="263"/>
      <c r="Q38" s="263"/>
      <c r="R38" s="263"/>
      <c r="S38" s="521"/>
      <c r="T38" s="538"/>
      <c r="U38" s="293" t="s">
        <v>130</v>
      </c>
      <c r="V38" s="290">
        <v>0</v>
      </c>
      <c r="W38" s="290">
        <v>0</v>
      </c>
      <c r="X38" s="290">
        <v>0</v>
      </c>
      <c r="Y38" s="290"/>
      <c r="Z38" s="290"/>
      <c r="AA38" s="290"/>
      <c r="AB38" s="290"/>
      <c r="AC38" s="290"/>
      <c r="AD38" s="290"/>
      <c r="AE38" s="290"/>
      <c r="AF38" s="288"/>
      <c r="AG38" s="292" t="s">
        <v>125</v>
      </c>
      <c r="AH38" s="263" t="s">
        <v>126</v>
      </c>
      <c r="AI38" s="263" t="s">
        <v>127</v>
      </c>
      <c r="AJ38" s="263" t="s">
        <v>128</v>
      </c>
      <c r="AK38" s="263" t="s">
        <v>129</v>
      </c>
      <c r="AL38" s="292"/>
      <c r="AM38" s="292" t="s">
        <v>125</v>
      </c>
      <c r="AN38" s="263" t="s">
        <v>126</v>
      </c>
      <c r="AO38" s="263" t="s">
        <v>127</v>
      </c>
      <c r="AP38" s="263"/>
      <c r="AQ38" s="263"/>
      <c r="AR38" s="263"/>
      <c r="AS38" s="263"/>
      <c r="AT38" s="263"/>
      <c r="AU38" s="521"/>
      <c r="AV38" s="538"/>
      <c r="AW38" s="293" t="s">
        <v>130</v>
      </c>
      <c r="AX38" s="290">
        <v>0</v>
      </c>
      <c r="AY38" s="290">
        <v>0</v>
      </c>
      <c r="AZ38" s="290">
        <v>0</v>
      </c>
      <c r="BA38" s="290"/>
      <c r="BB38" s="290"/>
      <c r="BC38" s="290"/>
      <c r="BD38" s="290"/>
      <c r="BE38" s="290"/>
      <c r="BF38" s="290"/>
      <c r="BG38" s="290"/>
      <c r="BH38" s="288"/>
      <c r="BI38" s="292" t="s">
        <v>125</v>
      </c>
      <c r="BJ38" s="263" t="s">
        <v>126</v>
      </c>
      <c r="BK38" s="263" t="s">
        <v>127</v>
      </c>
      <c r="BL38" s="263" t="s">
        <v>128</v>
      </c>
      <c r="BM38" s="263" t="s">
        <v>129</v>
      </c>
      <c r="BN38" s="292"/>
      <c r="BO38" s="292" t="s">
        <v>125</v>
      </c>
      <c r="BP38" s="263" t="s">
        <v>126</v>
      </c>
      <c r="BQ38" s="263" t="s">
        <v>127</v>
      </c>
      <c r="BR38" s="263"/>
      <c r="BS38" s="263"/>
      <c r="BT38" s="263"/>
      <c r="BU38" s="263"/>
      <c r="BV38" s="263"/>
      <c r="BW38" s="521"/>
      <c r="BX38" s="538"/>
      <c r="BY38" s="293" t="s">
        <v>130</v>
      </c>
      <c r="BZ38" s="290">
        <v>0</v>
      </c>
      <c r="CA38" s="290">
        <v>0</v>
      </c>
      <c r="CB38" s="290">
        <v>0</v>
      </c>
      <c r="CC38" s="290"/>
      <c r="CD38" s="290"/>
      <c r="CE38" s="290"/>
      <c r="CF38" s="290"/>
      <c r="CG38" s="290"/>
      <c r="CH38" s="290"/>
      <c r="CI38" s="290"/>
      <c r="CJ38" s="288"/>
      <c r="CK38" s="292" t="s">
        <v>125</v>
      </c>
      <c r="CL38" s="263" t="s">
        <v>126</v>
      </c>
      <c r="CM38" s="263" t="s">
        <v>127</v>
      </c>
      <c r="CN38" s="263" t="s">
        <v>128</v>
      </c>
      <c r="CO38" s="263" t="s">
        <v>129</v>
      </c>
      <c r="CP38" s="292"/>
      <c r="CQ38" s="292" t="s">
        <v>125</v>
      </c>
      <c r="CR38" s="263" t="s">
        <v>126</v>
      </c>
      <c r="CS38" s="263" t="s">
        <v>127</v>
      </c>
      <c r="CT38" s="263"/>
      <c r="CU38" s="263"/>
      <c r="CV38" s="263"/>
      <c r="CW38" s="263"/>
      <c r="CX38" s="263"/>
      <c r="CY38" s="521"/>
      <c r="CZ38" s="538"/>
      <c r="DA38" s="293" t="s">
        <v>130</v>
      </c>
      <c r="DB38" s="290">
        <v>0</v>
      </c>
      <c r="DC38" s="290">
        <v>0</v>
      </c>
      <c r="DD38" s="290">
        <v>0</v>
      </c>
      <c r="DE38" s="290"/>
      <c r="DF38" s="290"/>
      <c r="DG38" s="290"/>
      <c r="DH38" s="290"/>
      <c r="DI38" s="290"/>
      <c r="DJ38" s="290"/>
      <c r="DK38" s="290"/>
      <c r="DL38" s="288"/>
      <c r="DM38" s="292" t="s">
        <v>125</v>
      </c>
      <c r="DN38" s="263" t="s">
        <v>126</v>
      </c>
      <c r="DO38" s="263" t="s">
        <v>127</v>
      </c>
      <c r="DP38" s="263" t="s">
        <v>128</v>
      </c>
      <c r="DQ38" s="263" t="s">
        <v>129</v>
      </c>
      <c r="DR38" s="292"/>
      <c r="DS38" s="292" t="s">
        <v>125</v>
      </c>
      <c r="DT38" s="263" t="s">
        <v>126</v>
      </c>
      <c r="DU38" s="263" t="s">
        <v>127</v>
      </c>
      <c r="DV38" s="263"/>
      <c r="DW38" s="263"/>
      <c r="DX38" s="263"/>
      <c r="DY38" s="263"/>
      <c r="DZ38" s="263"/>
      <c r="EA38" s="521"/>
      <c r="EB38" s="538"/>
      <c r="EC38" s="293" t="s">
        <v>130</v>
      </c>
      <c r="ED38" s="290">
        <v>0</v>
      </c>
      <c r="EE38" s="290">
        <v>0</v>
      </c>
      <c r="EF38" s="290">
        <v>0</v>
      </c>
      <c r="EG38" s="290"/>
      <c r="EH38" s="290"/>
      <c r="EI38" s="290"/>
      <c r="EJ38" s="290"/>
      <c r="EK38" s="290"/>
      <c r="EL38" s="290"/>
      <c r="EM38" s="290"/>
      <c r="EN38" s="288"/>
      <c r="EO38" s="292" t="s">
        <v>125</v>
      </c>
      <c r="EP38" s="263" t="s">
        <v>126</v>
      </c>
      <c r="EQ38" s="263" t="s">
        <v>127</v>
      </c>
      <c r="ER38" s="263" t="s">
        <v>128</v>
      </c>
      <c r="ES38" s="263" t="s">
        <v>129</v>
      </c>
      <c r="ET38" s="292"/>
      <c r="EU38" s="292" t="s">
        <v>125</v>
      </c>
      <c r="EV38" s="263" t="s">
        <v>126</v>
      </c>
      <c r="EW38" s="263" t="s">
        <v>127</v>
      </c>
      <c r="EX38" s="263"/>
      <c r="EY38" s="263"/>
      <c r="EZ38" s="263"/>
      <c r="FA38" s="263"/>
      <c r="FB38" s="263"/>
      <c r="FC38" s="521"/>
      <c r="FD38" s="538"/>
      <c r="FE38" s="293" t="s">
        <v>130</v>
      </c>
      <c r="FF38" s="290">
        <v>0</v>
      </c>
      <c r="FG38" s="290">
        <v>0</v>
      </c>
      <c r="FH38" s="290">
        <v>0</v>
      </c>
      <c r="FI38" s="290"/>
      <c r="FJ38" s="290"/>
      <c r="FK38" s="290"/>
      <c r="FL38" s="290"/>
      <c r="FM38" s="290"/>
      <c r="FN38" s="290"/>
      <c r="FO38" s="290"/>
      <c r="FP38" s="290"/>
      <c r="FQ38" s="290">
        <v>0</v>
      </c>
      <c r="FR38" s="290">
        <v>0</v>
      </c>
      <c r="FV38" s="272">
        <v>0</v>
      </c>
      <c r="FW38" s="292" t="s">
        <v>125</v>
      </c>
      <c r="FX38" s="263" t="s">
        <v>126</v>
      </c>
      <c r="FY38" s="263" t="s">
        <v>127</v>
      </c>
      <c r="FZ38" s="294"/>
      <c r="GA38" s="294"/>
      <c r="GB38" s="272">
        <v>0</v>
      </c>
    </row>
    <row r="39" spans="1:199" ht="33" hidden="1" customHeight="1" thickBot="1">
      <c r="A39" s="531"/>
      <c r="B39" s="532"/>
      <c r="C39" s="533"/>
      <c r="D39" s="295"/>
      <c r="E39" s="296">
        <v>0</v>
      </c>
      <c r="F39" s="296">
        <v>0</v>
      </c>
      <c r="G39" s="296">
        <v>0</v>
      </c>
      <c r="H39" s="296">
        <v>0</v>
      </c>
      <c r="I39" s="296">
        <v>0</v>
      </c>
      <c r="J39" s="296"/>
      <c r="K39" s="296">
        <v>0</v>
      </c>
      <c r="L39" s="296">
        <v>0</v>
      </c>
      <c r="M39" s="296">
        <v>0</v>
      </c>
      <c r="N39" s="296"/>
      <c r="O39" s="296"/>
      <c r="P39" s="296"/>
      <c r="Q39" s="296">
        <v>0</v>
      </c>
      <c r="R39" s="296">
        <v>0</v>
      </c>
      <c r="S39" s="296">
        <v>0</v>
      </c>
      <c r="T39" s="296">
        <v>0</v>
      </c>
      <c r="U39" s="297" t="s">
        <v>131</v>
      </c>
      <c r="V39" s="290">
        <v>0</v>
      </c>
      <c r="W39" s="290">
        <v>0</v>
      </c>
      <c r="X39" s="290">
        <v>0</v>
      </c>
      <c r="Y39" s="290"/>
      <c r="Z39" s="290"/>
      <c r="AA39" s="290"/>
      <c r="AB39" s="290"/>
      <c r="AC39" s="290"/>
      <c r="AD39" s="290"/>
      <c r="AE39" s="290"/>
      <c r="AF39" s="295"/>
      <c r="AG39" s="296">
        <v>0</v>
      </c>
      <c r="AH39" s="296">
        <v>0</v>
      </c>
      <c r="AI39" s="296">
        <v>0</v>
      </c>
      <c r="AJ39" s="296">
        <v>0</v>
      </c>
      <c r="AK39" s="296">
        <v>0</v>
      </c>
      <c r="AL39" s="296"/>
      <c r="AM39" s="296">
        <v>0</v>
      </c>
      <c r="AN39" s="296">
        <v>0</v>
      </c>
      <c r="AO39" s="296">
        <v>0</v>
      </c>
      <c r="AP39" s="296"/>
      <c r="AQ39" s="296"/>
      <c r="AR39" s="296"/>
      <c r="AS39" s="296">
        <v>0</v>
      </c>
      <c r="AT39" s="296">
        <v>0</v>
      </c>
      <c r="AU39" s="296">
        <v>0</v>
      </c>
      <c r="AV39" s="296">
        <v>0</v>
      </c>
      <c r="AW39" s="297" t="s">
        <v>131</v>
      </c>
      <c r="AX39" s="290">
        <v>0</v>
      </c>
      <c r="AY39" s="290">
        <v>0</v>
      </c>
      <c r="AZ39" s="290">
        <v>0</v>
      </c>
      <c r="BA39" s="290"/>
      <c r="BB39" s="290"/>
      <c r="BC39" s="290"/>
      <c r="BD39" s="290"/>
      <c r="BE39" s="290"/>
      <c r="BF39" s="290"/>
      <c r="BG39" s="290"/>
      <c r="BH39" s="295"/>
      <c r="BI39" s="296">
        <v>0</v>
      </c>
      <c r="BJ39" s="296">
        <v>0</v>
      </c>
      <c r="BK39" s="296">
        <v>0</v>
      </c>
      <c r="BL39" s="296">
        <v>0</v>
      </c>
      <c r="BM39" s="296">
        <v>0</v>
      </c>
      <c r="BN39" s="296"/>
      <c r="BO39" s="296">
        <v>0</v>
      </c>
      <c r="BP39" s="296">
        <v>0</v>
      </c>
      <c r="BQ39" s="296">
        <v>0</v>
      </c>
      <c r="BR39" s="296"/>
      <c r="BS39" s="296"/>
      <c r="BT39" s="296"/>
      <c r="BU39" s="296">
        <v>0</v>
      </c>
      <c r="BV39" s="296">
        <v>0</v>
      </c>
      <c r="BW39" s="296">
        <v>0</v>
      </c>
      <c r="BX39" s="296">
        <v>0</v>
      </c>
      <c r="BY39" s="297" t="s">
        <v>131</v>
      </c>
      <c r="BZ39" s="290">
        <v>0</v>
      </c>
      <c r="CA39" s="290">
        <v>0</v>
      </c>
      <c r="CB39" s="290">
        <v>0</v>
      </c>
      <c r="CC39" s="290"/>
      <c r="CD39" s="290"/>
      <c r="CE39" s="290"/>
      <c r="CF39" s="290"/>
      <c r="CG39" s="290"/>
      <c r="CH39" s="290"/>
      <c r="CI39" s="290"/>
      <c r="CJ39" s="295"/>
      <c r="CK39" s="296">
        <v>0</v>
      </c>
      <c r="CL39" s="296">
        <v>0</v>
      </c>
      <c r="CM39" s="296">
        <v>0</v>
      </c>
      <c r="CN39" s="296">
        <v>0</v>
      </c>
      <c r="CO39" s="296">
        <v>0</v>
      </c>
      <c r="CP39" s="296"/>
      <c r="CQ39" s="296">
        <v>0</v>
      </c>
      <c r="CR39" s="296">
        <v>0</v>
      </c>
      <c r="CS39" s="296">
        <v>0</v>
      </c>
      <c r="CT39" s="296"/>
      <c r="CU39" s="296"/>
      <c r="CV39" s="296"/>
      <c r="CW39" s="296">
        <v>0</v>
      </c>
      <c r="CX39" s="296">
        <v>0</v>
      </c>
      <c r="CY39" s="296">
        <v>0</v>
      </c>
      <c r="CZ39" s="296">
        <v>0</v>
      </c>
      <c r="DA39" s="297" t="s">
        <v>131</v>
      </c>
      <c r="DB39" s="290">
        <v>0</v>
      </c>
      <c r="DC39" s="290">
        <v>0</v>
      </c>
      <c r="DD39" s="290">
        <v>0</v>
      </c>
      <c r="DE39" s="290"/>
      <c r="DF39" s="290"/>
      <c r="DG39" s="290"/>
      <c r="DH39" s="290"/>
      <c r="DI39" s="290"/>
      <c r="DJ39" s="290"/>
      <c r="DK39" s="290"/>
      <c r="DL39" s="295"/>
      <c r="DM39" s="296">
        <v>0</v>
      </c>
      <c r="DN39" s="296">
        <v>0</v>
      </c>
      <c r="DO39" s="296">
        <v>0</v>
      </c>
      <c r="DP39" s="296">
        <v>0</v>
      </c>
      <c r="DQ39" s="296">
        <v>0</v>
      </c>
      <c r="DR39" s="296"/>
      <c r="DS39" s="296">
        <v>0</v>
      </c>
      <c r="DT39" s="296">
        <v>0</v>
      </c>
      <c r="DU39" s="296">
        <v>0</v>
      </c>
      <c r="DV39" s="296"/>
      <c r="DW39" s="296"/>
      <c r="DX39" s="296"/>
      <c r="DY39" s="296">
        <v>0</v>
      </c>
      <c r="DZ39" s="296">
        <v>0</v>
      </c>
      <c r="EA39" s="296">
        <v>0</v>
      </c>
      <c r="EB39" s="296">
        <v>0</v>
      </c>
      <c r="EC39" s="297" t="s">
        <v>131</v>
      </c>
      <c r="ED39" s="290">
        <v>0</v>
      </c>
      <c r="EE39" s="290">
        <v>0</v>
      </c>
      <c r="EF39" s="290">
        <v>0</v>
      </c>
      <c r="EG39" s="290"/>
      <c r="EH39" s="290"/>
      <c r="EI39" s="290"/>
      <c r="EJ39" s="290"/>
      <c r="EK39" s="290"/>
      <c r="EL39" s="290"/>
      <c r="EM39" s="290"/>
      <c r="EN39" s="295"/>
      <c r="EO39" s="296">
        <v>0</v>
      </c>
      <c r="EP39" s="296">
        <v>0</v>
      </c>
      <c r="EQ39" s="296">
        <v>0</v>
      </c>
      <c r="ER39" s="296">
        <v>0</v>
      </c>
      <c r="ES39" s="296">
        <v>0</v>
      </c>
      <c r="ET39" s="296"/>
      <c r="EU39" s="296">
        <v>0</v>
      </c>
      <c r="EV39" s="296">
        <v>0</v>
      </c>
      <c r="EW39" s="296">
        <v>0</v>
      </c>
      <c r="EX39" s="296"/>
      <c r="EY39" s="296"/>
      <c r="EZ39" s="296"/>
      <c r="FA39" s="296">
        <v>0</v>
      </c>
      <c r="FB39" s="296">
        <v>0</v>
      </c>
      <c r="FC39" s="296">
        <v>0</v>
      </c>
      <c r="FD39" s="296">
        <v>0</v>
      </c>
      <c r="FE39" s="297" t="s">
        <v>131</v>
      </c>
      <c r="FF39" s="290">
        <v>0</v>
      </c>
      <c r="FG39" s="290">
        <v>0</v>
      </c>
      <c r="FH39" s="290">
        <v>0</v>
      </c>
      <c r="FI39" s="290"/>
      <c r="FJ39" s="290"/>
      <c r="FK39" s="290"/>
      <c r="FL39" s="290"/>
      <c r="FM39" s="290"/>
      <c r="FN39" s="290"/>
      <c r="FO39" s="290"/>
      <c r="FP39" s="290"/>
      <c r="FQ39" s="290">
        <v>0</v>
      </c>
      <c r="FR39" s="290">
        <v>0</v>
      </c>
      <c r="FV39" s="272">
        <v>0</v>
      </c>
      <c r="FW39" s="296">
        <v>0</v>
      </c>
      <c r="FX39" s="296">
        <v>0</v>
      </c>
      <c r="FY39" s="296">
        <v>0</v>
      </c>
      <c r="FZ39" s="298"/>
      <c r="GA39" s="298"/>
      <c r="GB39" s="272">
        <v>0</v>
      </c>
    </row>
    <row r="40" spans="1:199" ht="33" hidden="1" customHeight="1" thickBot="1">
      <c r="U40" s="299" t="s">
        <v>98</v>
      </c>
      <c r="V40" s="290" t="s">
        <v>378</v>
      </c>
      <c r="W40" s="290" t="s">
        <v>379</v>
      </c>
      <c r="X40" s="290" t="s">
        <v>380</v>
      </c>
      <c r="Y40" s="290"/>
      <c r="Z40" s="290"/>
      <c r="AA40" s="290"/>
      <c r="AB40" s="290"/>
      <c r="AC40" s="290"/>
      <c r="AD40" s="290"/>
      <c r="AE40" s="290"/>
      <c r="AW40" s="299" t="s">
        <v>98</v>
      </c>
      <c r="AX40" s="290">
        <v>0</v>
      </c>
      <c r="AY40" s="290">
        <v>0</v>
      </c>
      <c r="AZ40" s="290">
        <v>0</v>
      </c>
      <c r="BA40" s="290"/>
      <c r="BB40" s="290"/>
      <c r="BC40" s="290"/>
      <c r="BD40" s="290"/>
      <c r="BE40" s="290"/>
      <c r="BF40" s="290"/>
      <c r="BG40" s="290"/>
      <c r="BY40" s="299" t="s">
        <v>98</v>
      </c>
      <c r="BZ40" s="290">
        <v>0</v>
      </c>
      <c r="CA40" s="290">
        <v>0</v>
      </c>
      <c r="CB40" s="290">
        <v>0</v>
      </c>
      <c r="CC40" s="290"/>
      <c r="CD40" s="290"/>
      <c r="CE40" s="290"/>
      <c r="CF40" s="290"/>
      <c r="CG40" s="290"/>
      <c r="CH40" s="290"/>
      <c r="CI40" s="290"/>
      <c r="DA40" s="299" t="s">
        <v>98</v>
      </c>
      <c r="DB40" s="290">
        <v>0</v>
      </c>
      <c r="DC40" s="290">
        <v>0</v>
      </c>
      <c r="DD40" s="290">
        <v>0</v>
      </c>
      <c r="DE40" s="290"/>
      <c r="DF40" s="290"/>
      <c r="DG40" s="290"/>
      <c r="DH40" s="290"/>
      <c r="DI40" s="290"/>
      <c r="DJ40" s="290"/>
      <c r="DK40" s="290"/>
      <c r="EC40" s="299" t="s">
        <v>98</v>
      </c>
      <c r="ED40" s="290">
        <v>0</v>
      </c>
      <c r="EE40" s="290">
        <v>0</v>
      </c>
      <c r="EF40" s="290">
        <v>0</v>
      </c>
      <c r="EG40" s="290"/>
      <c r="EH40" s="290"/>
      <c r="EI40" s="290"/>
      <c r="EJ40" s="290"/>
      <c r="EK40" s="290"/>
      <c r="EL40" s="290"/>
      <c r="EM40" s="290"/>
      <c r="FE40" s="299" t="s">
        <v>98</v>
      </c>
      <c r="FF40" s="290">
        <v>0</v>
      </c>
      <c r="FG40" s="290">
        <v>0</v>
      </c>
      <c r="FH40" s="290">
        <v>0</v>
      </c>
      <c r="FI40" s="290"/>
      <c r="FJ40" s="290"/>
      <c r="FK40" s="290"/>
      <c r="FL40" s="290"/>
      <c r="FM40" s="290"/>
      <c r="FN40" s="290"/>
      <c r="FO40" s="290"/>
      <c r="FP40" s="290"/>
      <c r="FQ40" s="290" t="s">
        <v>381</v>
      </c>
      <c r="FR40" s="290" t="s">
        <v>382</v>
      </c>
      <c r="FV40" s="272">
        <v>0</v>
      </c>
      <c r="GB40" s="272">
        <v>0</v>
      </c>
    </row>
    <row r="41" spans="1:199" ht="12.75" hidden="1" customHeight="1"/>
    <row r="42" spans="1:199" ht="13.5" hidden="1" customHeight="1" thickBot="1"/>
    <row r="43" spans="1:199" s="255" customFormat="1" ht="12.75" hidden="1" customHeight="1">
      <c r="A43" s="249"/>
      <c r="B43" s="250"/>
      <c r="C43" s="251" t="s">
        <v>84</v>
      </c>
      <c r="D43" s="251"/>
      <c r="E43" s="503">
        <v>0</v>
      </c>
      <c r="F43" s="503"/>
      <c r="G43" s="503"/>
      <c r="H43" s="252">
        <v>0</v>
      </c>
      <c r="I43" s="252">
        <v>0</v>
      </c>
      <c r="J43" s="252"/>
      <c r="K43" s="503">
        <v>0</v>
      </c>
      <c r="L43" s="503"/>
      <c r="M43" s="503"/>
      <c r="N43" s="253"/>
      <c r="O43" s="253"/>
      <c r="P43" s="253"/>
      <c r="Q43" s="504">
        <v>0</v>
      </c>
      <c r="R43" s="505"/>
      <c r="S43" s="252">
        <v>0</v>
      </c>
      <c r="T43" s="254">
        <v>0</v>
      </c>
      <c r="U43" s="254">
        <v>0</v>
      </c>
      <c r="V43" s="254">
        <v>0</v>
      </c>
      <c r="W43" s="254">
        <v>0</v>
      </c>
      <c r="X43" s="254">
        <v>0</v>
      </c>
      <c r="Y43" s="254"/>
      <c r="Z43" s="254"/>
      <c r="AA43" s="254"/>
      <c r="AB43" s="254"/>
      <c r="AC43" s="254"/>
      <c r="AD43" s="254"/>
      <c r="AE43" s="254"/>
      <c r="AF43" s="251"/>
      <c r="AG43" s="503">
        <v>0</v>
      </c>
      <c r="AH43" s="503"/>
      <c r="AI43" s="503"/>
      <c r="AJ43" s="252">
        <v>0</v>
      </c>
      <c r="AK43" s="252">
        <v>0</v>
      </c>
      <c r="AL43" s="252"/>
      <c r="AM43" s="503">
        <v>0</v>
      </c>
      <c r="AN43" s="503"/>
      <c r="AO43" s="503"/>
      <c r="AP43" s="253"/>
      <c r="AQ43" s="253"/>
      <c r="AR43" s="253"/>
      <c r="AS43" s="504">
        <v>0</v>
      </c>
      <c r="AT43" s="505"/>
      <c r="AU43" s="252">
        <v>0</v>
      </c>
      <c r="AV43" s="254">
        <v>0</v>
      </c>
      <c r="AW43" s="254">
        <v>0</v>
      </c>
      <c r="AX43" s="254">
        <v>0</v>
      </c>
      <c r="AY43" s="254">
        <v>0</v>
      </c>
      <c r="AZ43" s="254">
        <v>0</v>
      </c>
      <c r="BA43" s="254"/>
      <c r="BB43" s="254"/>
      <c r="BC43" s="254"/>
      <c r="BD43" s="254"/>
      <c r="BE43" s="254"/>
      <c r="BF43" s="254"/>
      <c r="BG43" s="254"/>
      <c r="BH43" s="251"/>
      <c r="BI43" s="503">
        <v>0</v>
      </c>
      <c r="BJ43" s="503"/>
      <c r="BK43" s="503"/>
      <c r="BL43" s="252">
        <v>0</v>
      </c>
      <c r="BM43" s="252">
        <v>0</v>
      </c>
      <c r="BN43" s="252"/>
      <c r="BO43" s="503">
        <v>0</v>
      </c>
      <c r="BP43" s="503"/>
      <c r="BQ43" s="503"/>
      <c r="BR43" s="253"/>
      <c r="BS43" s="253"/>
      <c r="BT43" s="253"/>
      <c r="BU43" s="504">
        <v>0</v>
      </c>
      <c r="BV43" s="505"/>
      <c r="BW43" s="252">
        <v>0</v>
      </c>
      <c r="BX43" s="254">
        <v>0</v>
      </c>
      <c r="BY43" s="254">
        <v>0</v>
      </c>
      <c r="BZ43" s="254">
        <v>0</v>
      </c>
      <c r="CA43" s="254">
        <v>0</v>
      </c>
      <c r="CB43" s="254">
        <v>0</v>
      </c>
      <c r="CC43" s="254"/>
      <c r="CD43" s="254"/>
      <c r="CE43" s="254"/>
      <c r="CF43" s="254"/>
      <c r="CG43" s="254"/>
      <c r="CH43" s="254"/>
      <c r="CI43" s="254"/>
      <c r="CJ43" s="251"/>
      <c r="CK43" s="503">
        <v>0</v>
      </c>
      <c r="CL43" s="503"/>
      <c r="CM43" s="503"/>
      <c r="CN43" s="252">
        <v>0</v>
      </c>
      <c r="CO43" s="252">
        <v>0</v>
      </c>
      <c r="CP43" s="252"/>
      <c r="CQ43" s="503">
        <v>0</v>
      </c>
      <c r="CR43" s="503"/>
      <c r="CS43" s="503"/>
      <c r="CT43" s="253"/>
      <c r="CU43" s="253"/>
      <c r="CV43" s="253"/>
      <c r="CW43" s="504">
        <v>0</v>
      </c>
      <c r="CX43" s="505"/>
      <c r="CY43" s="252">
        <v>0</v>
      </c>
      <c r="CZ43" s="254">
        <v>0</v>
      </c>
      <c r="DA43" s="254">
        <v>0</v>
      </c>
      <c r="DB43" s="254">
        <v>0</v>
      </c>
      <c r="DC43" s="254">
        <v>0</v>
      </c>
      <c r="DD43" s="254">
        <v>0</v>
      </c>
      <c r="DE43" s="254"/>
      <c r="DF43" s="254"/>
      <c r="DG43" s="254"/>
      <c r="DH43" s="254"/>
      <c r="DI43" s="254"/>
      <c r="DJ43" s="254"/>
      <c r="DK43" s="254"/>
      <c r="DL43" s="251"/>
      <c r="DM43" s="503">
        <v>0</v>
      </c>
      <c r="DN43" s="503"/>
      <c r="DO43" s="503"/>
      <c r="DP43" s="252">
        <v>0</v>
      </c>
      <c r="DQ43" s="252">
        <v>0</v>
      </c>
      <c r="DR43" s="252"/>
      <c r="DS43" s="503">
        <v>0</v>
      </c>
      <c r="DT43" s="503"/>
      <c r="DU43" s="503"/>
      <c r="DV43" s="253"/>
      <c r="DW43" s="253"/>
      <c r="DX43" s="253"/>
      <c r="DY43" s="504">
        <v>0</v>
      </c>
      <c r="DZ43" s="505"/>
      <c r="EA43" s="252">
        <v>0</v>
      </c>
      <c r="EB43" s="254">
        <v>0</v>
      </c>
      <c r="EC43" s="254">
        <v>0</v>
      </c>
      <c r="ED43" s="254">
        <v>0</v>
      </c>
      <c r="EE43" s="254">
        <v>0</v>
      </c>
      <c r="EF43" s="254">
        <v>0</v>
      </c>
      <c r="EG43" s="254"/>
      <c r="EH43" s="254"/>
      <c r="EI43" s="254"/>
      <c r="EJ43" s="254"/>
      <c r="EK43" s="254"/>
      <c r="EL43" s="254"/>
      <c r="EM43" s="254"/>
      <c r="EN43" s="251"/>
      <c r="EO43" s="503">
        <v>0</v>
      </c>
      <c r="EP43" s="503"/>
      <c r="EQ43" s="503"/>
      <c r="ER43" s="252">
        <v>0</v>
      </c>
      <c r="ES43" s="252">
        <v>0</v>
      </c>
      <c r="ET43" s="252"/>
      <c r="EU43" s="503">
        <v>0</v>
      </c>
      <c r="EV43" s="503"/>
      <c r="EW43" s="503"/>
      <c r="EX43" s="253"/>
      <c r="EY43" s="253"/>
      <c r="EZ43" s="253"/>
      <c r="FA43" s="504">
        <v>0</v>
      </c>
      <c r="FB43" s="505"/>
      <c r="FC43" s="252">
        <v>0</v>
      </c>
      <c r="FD43" s="254">
        <v>0</v>
      </c>
      <c r="FE43" s="254">
        <v>0</v>
      </c>
      <c r="FF43" s="254">
        <v>0</v>
      </c>
      <c r="FG43" s="254">
        <v>0</v>
      </c>
      <c r="FH43" s="254">
        <v>0</v>
      </c>
      <c r="FI43" s="254"/>
      <c r="FJ43" s="254"/>
      <c r="FK43" s="254"/>
      <c r="FL43" s="254"/>
      <c r="FM43" s="254"/>
      <c r="FN43" s="254"/>
      <c r="FO43" s="254"/>
      <c r="FP43" s="254"/>
      <c r="FQ43" s="503">
        <v>1</v>
      </c>
      <c r="FR43" s="503"/>
      <c r="FS43" s="503"/>
      <c r="FT43" s="252">
        <v>55</v>
      </c>
      <c r="FU43" s="252">
        <v>16</v>
      </c>
      <c r="FV43" s="252"/>
      <c r="FW43" s="503">
        <v>0</v>
      </c>
      <c r="FX43" s="503"/>
      <c r="FY43" s="503"/>
      <c r="FZ43" s="252"/>
      <c r="GA43" s="252"/>
      <c r="GB43" s="252"/>
      <c r="GC43" s="503">
        <v>27</v>
      </c>
      <c r="GD43" s="503"/>
      <c r="GE43" s="252">
        <v>153.5</v>
      </c>
      <c r="GF43" s="254">
        <v>2</v>
      </c>
      <c r="GG43" s="254" t="e">
        <v>#VALUE!</v>
      </c>
      <c r="GH43" s="254">
        <v>105</v>
      </c>
      <c r="GI43" s="254">
        <v>12</v>
      </c>
      <c r="GJ43" s="254">
        <v>0</v>
      </c>
      <c r="GK43" s="254"/>
      <c r="GL43" s="254"/>
      <c r="GM43" s="254"/>
      <c r="GN43" s="254"/>
      <c r="GO43" s="254"/>
      <c r="GP43" s="254"/>
      <c r="GQ43" s="254"/>
    </row>
    <row r="44" spans="1:199" ht="12.75" hidden="1" customHeight="1">
      <c r="A44" s="256"/>
      <c r="B44" s="257"/>
      <c r="C44" s="258" t="s">
        <v>84</v>
      </c>
      <c r="D44" s="258"/>
      <c r="E44" s="259">
        <v>0</v>
      </c>
      <c r="F44" s="259">
        <v>0</v>
      </c>
      <c r="G44" s="259">
        <v>0</v>
      </c>
      <c r="H44" s="259">
        <v>0</v>
      </c>
      <c r="I44" s="259">
        <v>0</v>
      </c>
      <c r="J44" s="259"/>
      <c r="K44" s="259">
        <v>0</v>
      </c>
      <c r="L44" s="259">
        <v>0</v>
      </c>
      <c r="M44" s="259">
        <v>0</v>
      </c>
      <c r="N44" s="259"/>
      <c r="O44" s="259"/>
      <c r="P44" s="259"/>
      <c r="Q44" s="259">
        <v>0</v>
      </c>
      <c r="R44" s="259">
        <v>0</v>
      </c>
      <c r="S44" s="259">
        <v>0</v>
      </c>
      <c r="T44" s="259">
        <v>0</v>
      </c>
      <c r="U44" s="259">
        <v>0</v>
      </c>
      <c r="V44" s="259">
        <v>0</v>
      </c>
      <c r="W44" s="259">
        <v>0</v>
      </c>
      <c r="X44" s="259">
        <v>0</v>
      </c>
      <c r="Y44" s="259"/>
      <c r="Z44" s="259"/>
      <c r="AA44" s="259"/>
      <c r="AB44" s="259"/>
      <c r="AC44" s="259"/>
      <c r="AD44" s="259"/>
      <c r="AE44" s="259"/>
      <c r="AF44" s="258"/>
      <c r="AG44" s="259">
        <v>0</v>
      </c>
      <c r="AH44" s="259">
        <v>0</v>
      </c>
      <c r="AI44" s="259">
        <v>0</v>
      </c>
      <c r="AJ44" s="259">
        <v>0</v>
      </c>
      <c r="AK44" s="259">
        <v>0</v>
      </c>
      <c r="AL44" s="259"/>
      <c r="AM44" s="259">
        <v>0</v>
      </c>
      <c r="AN44" s="259">
        <v>0</v>
      </c>
      <c r="AO44" s="259">
        <v>0</v>
      </c>
      <c r="AP44" s="259"/>
      <c r="AQ44" s="259"/>
      <c r="AR44" s="259"/>
      <c r="AS44" s="259">
        <v>0</v>
      </c>
      <c r="AT44" s="259">
        <v>0</v>
      </c>
      <c r="AU44" s="259">
        <v>0</v>
      </c>
      <c r="AV44" s="259">
        <v>0</v>
      </c>
      <c r="AW44" s="259">
        <v>0</v>
      </c>
      <c r="AX44" s="259">
        <v>0</v>
      </c>
      <c r="AY44" s="259">
        <v>0</v>
      </c>
      <c r="AZ44" s="259">
        <v>0</v>
      </c>
      <c r="BA44" s="259"/>
      <c r="BB44" s="259"/>
      <c r="BC44" s="259"/>
      <c r="BD44" s="259"/>
      <c r="BE44" s="259"/>
      <c r="BF44" s="259"/>
      <c r="BG44" s="259"/>
      <c r="BH44" s="258"/>
      <c r="BI44" s="259">
        <v>0</v>
      </c>
      <c r="BJ44" s="259">
        <v>0</v>
      </c>
      <c r="BK44" s="259">
        <v>0</v>
      </c>
      <c r="BL44" s="259">
        <v>0</v>
      </c>
      <c r="BM44" s="259">
        <v>0</v>
      </c>
      <c r="BN44" s="259"/>
      <c r="BO44" s="259">
        <v>0</v>
      </c>
      <c r="BP44" s="259">
        <v>0</v>
      </c>
      <c r="BQ44" s="259">
        <v>0</v>
      </c>
      <c r="BR44" s="259"/>
      <c r="BS44" s="259"/>
      <c r="BT44" s="259"/>
      <c r="BU44" s="259">
        <v>0</v>
      </c>
      <c r="BV44" s="259">
        <v>0</v>
      </c>
      <c r="BW44" s="259">
        <v>0</v>
      </c>
      <c r="BX44" s="259">
        <v>0</v>
      </c>
      <c r="BY44" s="259">
        <v>0</v>
      </c>
      <c r="BZ44" s="259">
        <v>0</v>
      </c>
      <c r="CA44" s="259">
        <v>0</v>
      </c>
      <c r="CB44" s="259">
        <v>0</v>
      </c>
      <c r="CC44" s="259"/>
      <c r="CD44" s="259"/>
      <c r="CE44" s="259"/>
      <c r="CF44" s="259"/>
      <c r="CG44" s="259"/>
      <c r="CH44" s="259"/>
      <c r="CI44" s="259"/>
      <c r="CJ44" s="258"/>
      <c r="CK44" s="259">
        <v>0</v>
      </c>
      <c r="CL44" s="259">
        <v>0</v>
      </c>
      <c r="CM44" s="259">
        <v>0</v>
      </c>
      <c r="CN44" s="259">
        <v>0</v>
      </c>
      <c r="CO44" s="259">
        <v>0</v>
      </c>
      <c r="CP44" s="259"/>
      <c r="CQ44" s="259">
        <v>0</v>
      </c>
      <c r="CR44" s="259">
        <v>0</v>
      </c>
      <c r="CS44" s="259">
        <v>0</v>
      </c>
      <c r="CT44" s="259"/>
      <c r="CU44" s="259"/>
      <c r="CV44" s="259"/>
      <c r="CW44" s="259">
        <v>0</v>
      </c>
      <c r="CX44" s="259">
        <v>0</v>
      </c>
      <c r="CY44" s="259">
        <v>0</v>
      </c>
      <c r="CZ44" s="259">
        <v>0</v>
      </c>
      <c r="DA44" s="259">
        <v>0</v>
      </c>
      <c r="DB44" s="259">
        <v>0</v>
      </c>
      <c r="DC44" s="259">
        <v>0</v>
      </c>
      <c r="DD44" s="259">
        <v>0</v>
      </c>
      <c r="DE44" s="259"/>
      <c r="DF44" s="259"/>
      <c r="DG44" s="259"/>
      <c r="DH44" s="259"/>
      <c r="DI44" s="259"/>
      <c r="DJ44" s="259"/>
      <c r="DK44" s="259"/>
      <c r="DL44" s="258"/>
      <c r="DM44" s="259">
        <v>0</v>
      </c>
      <c r="DN44" s="259">
        <v>0</v>
      </c>
      <c r="DO44" s="259">
        <v>0</v>
      </c>
      <c r="DP44" s="259">
        <v>0</v>
      </c>
      <c r="DQ44" s="259">
        <v>0</v>
      </c>
      <c r="DR44" s="259"/>
      <c r="DS44" s="259">
        <v>0</v>
      </c>
      <c r="DT44" s="259">
        <v>0</v>
      </c>
      <c r="DU44" s="259">
        <v>0</v>
      </c>
      <c r="DV44" s="259"/>
      <c r="DW44" s="259"/>
      <c r="DX44" s="259"/>
      <c r="DY44" s="259">
        <v>0</v>
      </c>
      <c r="DZ44" s="259">
        <v>0</v>
      </c>
      <c r="EA44" s="259">
        <v>0</v>
      </c>
      <c r="EB44" s="259">
        <v>0</v>
      </c>
      <c r="EC44" s="259">
        <v>0</v>
      </c>
      <c r="ED44" s="259">
        <v>0</v>
      </c>
      <c r="EE44" s="259">
        <v>0</v>
      </c>
      <c r="EF44" s="259">
        <v>0</v>
      </c>
      <c r="EG44" s="259"/>
      <c r="EH44" s="259"/>
      <c r="EI44" s="259"/>
      <c r="EJ44" s="259"/>
      <c r="EK44" s="259"/>
      <c r="EL44" s="259"/>
      <c r="EM44" s="259"/>
      <c r="EN44" s="258"/>
      <c r="EO44" s="259">
        <v>0</v>
      </c>
      <c r="EP44" s="259">
        <v>0</v>
      </c>
      <c r="EQ44" s="259">
        <v>0</v>
      </c>
      <c r="ER44" s="259">
        <v>0</v>
      </c>
      <c r="ES44" s="259">
        <v>0</v>
      </c>
      <c r="ET44" s="259"/>
      <c r="EU44" s="259">
        <v>0</v>
      </c>
      <c r="EV44" s="259">
        <v>0</v>
      </c>
      <c r="EW44" s="259">
        <v>0</v>
      </c>
      <c r="EX44" s="259"/>
      <c r="EY44" s="259"/>
      <c r="EZ44" s="259"/>
      <c r="FA44" s="259">
        <v>0</v>
      </c>
      <c r="FB44" s="259">
        <v>0</v>
      </c>
      <c r="FC44" s="259">
        <v>0</v>
      </c>
      <c r="FD44" s="259">
        <v>0</v>
      </c>
      <c r="FE44" s="259">
        <v>0</v>
      </c>
      <c r="FF44" s="259">
        <v>0</v>
      </c>
      <c r="FG44" s="259">
        <v>0</v>
      </c>
      <c r="FH44" s="259">
        <v>0</v>
      </c>
      <c r="FI44" s="259"/>
      <c r="FJ44" s="259"/>
      <c r="FK44" s="259"/>
      <c r="FL44" s="259"/>
      <c r="FM44" s="259"/>
      <c r="FN44" s="259"/>
      <c r="FO44" s="259"/>
      <c r="FP44" s="259"/>
      <c r="FQ44" s="259">
        <v>0</v>
      </c>
      <c r="FR44" s="259">
        <v>0</v>
      </c>
      <c r="FS44" s="259">
        <v>1</v>
      </c>
      <c r="FT44" s="259">
        <v>55</v>
      </c>
      <c r="FU44" s="259">
        <v>16</v>
      </c>
      <c r="FV44" s="259"/>
      <c r="FW44" s="259">
        <v>0</v>
      </c>
      <c r="FX44" s="259">
        <v>0</v>
      </c>
      <c r="FY44" s="259">
        <v>0</v>
      </c>
      <c r="FZ44" s="259"/>
      <c r="GA44" s="259"/>
      <c r="GB44" s="259"/>
      <c r="GC44" s="259">
        <v>2</v>
      </c>
      <c r="GD44" s="259">
        <v>25</v>
      </c>
      <c r="GE44" s="259">
        <v>153.5</v>
      </c>
      <c r="GF44" s="259">
        <v>2</v>
      </c>
      <c r="GG44" s="259" t="e">
        <v>#VALUE!</v>
      </c>
      <c r="GH44" s="259">
        <v>105</v>
      </c>
      <c r="GI44" s="259">
        <v>12</v>
      </c>
      <c r="GJ44" s="259">
        <v>0</v>
      </c>
      <c r="GK44" s="259"/>
      <c r="GL44" s="259"/>
      <c r="GM44" s="259"/>
      <c r="GN44" s="259"/>
      <c r="GO44" s="259"/>
      <c r="GP44" s="259"/>
      <c r="GQ44" s="259"/>
    </row>
    <row r="45" spans="1:199" s="255" customFormat="1" ht="12.75" hidden="1" customHeight="1">
      <c r="A45" s="509" t="s">
        <v>85</v>
      </c>
      <c r="B45" s="511" t="s">
        <v>76</v>
      </c>
      <c r="C45" s="511" t="s">
        <v>75</v>
      </c>
      <c r="D45" s="260"/>
      <c r="E45" s="539" t="s">
        <v>137</v>
      </c>
      <c r="F45" s="539"/>
      <c r="G45" s="539"/>
      <c r="H45" s="539"/>
      <c r="I45" s="539"/>
      <c r="J45" s="539"/>
      <c r="K45" s="539"/>
      <c r="L45" s="539"/>
      <c r="M45" s="539"/>
      <c r="N45" s="539"/>
      <c r="O45" s="539"/>
      <c r="P45" s="539"/>
      <c r="Q45" s="539"/>
      <c r="R45" s="539"/>
      <c r="S45" s="539"/>
      <c r="T45" s="539"/>
      <c r="U45" s="539"/>
      <c r="V45" s="539"/>
      <c r="W45" s="539"/>
      <c r="X45" s="539"/>
      <c r="Y45" s="300"/>
      <c r="Z45" s="300"/>
      <c r="AA45" s="300"/>
      <c r="AB45" s="300"/>
      <c r="AC45" s="300"/>
      <c r="AD45" s="300"/>
      <c r="AE45" s="300"/>
      <c r="AF45" s="260"/>
      <c r="AG45" s="539" t="s">
        <v>137</v>
      </c>
      <c r="AH45" s="539"/>
      <c r="AI45" s="539"/>
      <c r="AJ45" s="539"/>
      <c r="AK45" s="539"/>
      <c r="AL45" s="539"/>
      <c r="AM45" s="539"/>
      <c r="AN45" s="539"/>
      <c r="AO45" s="539"/>
      <c r="AP45" s="539"/>
      <c r="AQ45" s="539"/>
      <c r="AR45" s="539"/>
      <c r="AS45" s="539"/>
      <c r="AT45" s="539"/>
      <c r="AU45" s="539"/>
      <c r="AV45" s="539"/>
      <c r="AW45" s="539"/>
      <c r="AX45" s="539"/>
      <c r="AY45" s="539"/>
      <c r="AZ45" s="539"/>
      <c r="BA45" s="300"/>
      <c r="BB45" s="300"/>
      <c r="BC45" s="300"/>
      <c r="BD45" s="300"/>
      <c r="BE45" s="300"/>
      <c r="BF45" s="300"/>
      <c r="BG45" s="300"/>
      <c r="BH45" s="260"/>
      <c r="BI45" s="539" t="s">
        <v>137</v>
      </c>
      <c r="BJ45" s="539"/>
      <c r="BK45" s="539"/>
      <c r="BL45" s="539"/>
      <c r="BM45" s="539"/>
      <c r="BN45" s="539"/>
      <c r="BO45" s="539"/>
      <c r="BP45" s="539"/>
      <c r="BQ45" s="539"/>
      <c r="BR45" s="539"/>
      <c r="BS45" s="539"/>
      <c r="BT45" s="539"/>
      <c r="BU45" s="539"/>
      <c r="BV45" s="539"/>
      <c r="BW45" s="539"/>
      <c r="BX45" s="539"/>
      <c r="BY45" s="539"/>
      <c r="BZ45" s="539"/>
      <c r="CA45" s="539"/>
      <c r="CB45" s="539"/>
      <c r="CC45" s="300"/>
      <c r="CD45" s="300"/>
      <c r="CE45" s="300"/>
      <c r="CF45" s="300"/>
      <c r="CG45" s="300"/>
      <c r="CH45" s="300"/>
      <c r="CI45" s="300"/>
      <c r="CJ45" s="260"/>
      <c r="CK45" s="539" t="s">
        <v>137</v>
      </c>
      <c r="CL45" s="539"/>
      <c r="CM45" s="539"/>
      <c r="CN45" s="539"/>
      <c r="CO45" s="539"/>
      <c r="CP45" s="539"/>
      <c r="CQ45" s="539"/>
      <c r="CR45" s="539"/>
      <c r="CS45" s="539"/>
      <c r="CT45" s="539"/>
      <c r="CU45" s="539"/>
      <c r="CV45" s="539"/>
      <c r="CW45" s="539"/>
      <c r="CX45" s="539"/>
      <c r="CY45" s="539"/>
      <c r="CZ45" s="539"/>
      <c r="DA45" s="539"/>
      <c r="DB45" s="539"/>
      <c r="DC45" s="539"/>
      <c r="DD45" s="539"/>
      <c r="DE45" s="300"/>
      <c r="DF45" s="300"/>
      <c r="DG45" s="300"/>
      <c r="DH45" s="300"/>
      <c r="DI45" s="300"/>
      <c r="DJ45" s="300"/>
      <c r="DK45" s="300"/>
      <c r="DL45" s="260"/>
      <c r="DM45" s="539" t="s">
        <v>137</v>
      </c>
      <c r="DN45" s="539"/>
      <c r="DO45" s="539"/>
      <c r="DP45" s="539"/>
      <c r="DQ45" s="539"/>
      <c r="DR45" s="539"/>
      <c r="DS45" s="539"/>
      <c r="DT45" s="539"/>
      <c r="DU45" s="539"/>
      <c r="DV45" s="539"/>
      <c r="DW45" s="539"/>
      <c r="DX45" s="539"/>
      <c r="DY45" s="539"/>
      <c r="DZ45" s="539"/>
      <c r="EA45" s="539"/>
      <c r="EB45" s="539"/>
      <c r="EC45" s="539"/>
      <c r="ED45" s="539"/>
      <c r="EE45" s="539"/>
      <c r="EF45" s="539"/>
      <c r="EG45" s="300"/>
      <c r="EH45" s="300"/>
      <c r="EI45" s="300"/>
      <c r="EJ45" s="300"/>
      <c r="EK45" s="300"/>
      <c r="EL45" s="300"/>
      <c r="EM45" s="300"/>
      <c r="EN45" s="260"/>
      <c r="EO45" s="539" t="s">
        <v>137</v>
      </c>
      <c r="EP45" s="539"/>
      <c r="EQ45" s="539"/>
      <c r="ER45" s="539"/>
      <c r="ES45" s="539"/>
      <c r="ET45" s="539"/>
      <c r="EU45" s="539"/>
      <c r="EV45" s="539"/>
      <c r="EW45" s="539"/>
      <c r="EX45" s="539"/>
      <c r="EY45" s="539"/>
      <c r="EZ45" s="539"/>
      <c r="FA45" s="539"/>
      <c r="FB45" s="539"/>
      <c r="FC45" s="539"/>
      <c r="FD45" s="539"/>
      <c r="FE45" s="539"/>
      <c r="FF45" s="539"/>
      <c r="FG45" s="539"/>
      <c r="FH45" s="539"/>
      <c r="FI45" s="300"/>
      <c r="FJ45" s="300"/>
      <c r="FK45" s="300"/>
      <c r="FL45" s="300"/>
      <c r="FM45" s="300"/>
      <c r="FN45" s="300"/>
      <c r="FO45" s="300"/>
      <c r="FP45" s="300"/>
      <c r="FQ45" s="539" t="s">
        <v>86</v>
      </c>
      <c r="FR45" s="539"/>
      <c r="FS45" s="539"/>
      <c r="FT45" s="539"/>
      <c r="FU45" s="539"/>
      <c r="FV45" s="539"/>
      <c r="FW45" s="539"/>
      <c r="FX45" s="539"/>
      <c r="FY45" s="539"/>
      <c r="FZ45" s="539"/>
      <c r="GA45" s="539"/>
      <c r="GB45" s="539"/>
      <c r="GC45" s="539"/>
      <c r="GD45" s="539"/>
      <c r="GE45" s="539"/>
      <c r="GF45" s="539"/>
      <c r="GG45" s="539"/>
      <c r="GH45" s="539"/>
      <c r="GI45" s="539"/>
      <c r="GJ45" s="539"/>
      <c r="GK45" s="300"/>
      <c r="GL45" s="300"/>
      <c r="GM45" s="300"/>
      <c r="GN45" s="300"/>
      <c r="GO45" s="300"/>
      <c r="GP45" s="300"/>
      <c r="GQ45" s="300"/>
    </row>
    <row r="46" spans="1:199" s="255" customFormat="1" ht="39" hidden="1" customHeight="1">
      <c r="A46" s="509"/>
      <c r="B46" s="511"/>
      <c r="C46" s="511"/>
      <c r="D46" s="260"/>
      <c r="E46" s="540" t="s">
        <v>94</v>
      </c>
      <c r="F46" s="540"/>
      <c r="G46" s="540"/>
      <c r="H46" s="540"/>
      <c r="I46" s="540"/>
      <c r="J46" s="261"/>
      <c r="K46" s="261"/>
      <c r="L46" s="261"/>
      <c r="M46" s="261"/>
      <c r="N46" s="261"/>
      <c r="O46" s="261"/>
      <c r="P46" s="261"/>
      <c r="Q46" s="514" t="s">
        <v>96</v>
      </c>
      <c r="R46" s="515"/>
      <c r="S46" s="516"/>
      <c r="T46" s="540" t="s">
        <v>97</v>
      </c>
      <c r="U46" s="263" t="s">
        <v>98</v>
      </c>
      <c r="V46" s="541" t="s">
        <v>139</v>
      </c>
      <c r="W46" s="541" t="s">
        <v>106</v>
      </c>
      <c r="X46" s="541" t="s">
        <v>101</v>
      </c>
      <c r="Y46" s="301"/>
      <c r="Z46" s="301"/>
      <c r="AA46" s="301"/>
      <c r="AB46" s="301"/>
      <c r="AC46" s="301"/>
      <c r="AD46" s="301"/>
      <c r="AE46" s="301"/>
      <c r="AF46" s="260"/>
      <c r="AG46" s="540" t="s">
        <v>94</v>
      </c>
      <c r="AH46" s="540"/>
      <c r="AI46" s="540"/>
      <c r="AJ46" s="540"/>
      <c r="AK46" s="540"/>
      <c r="AL46" s="261"/>
      <c r="AM46" s="261"/>
      <c r="AN46" s="261"/>
      <c r="AO46" s="261"/>
      <c r="AP46" s="261"/>
      <c r="AQ46" s="261"/>
      <c r="AR46" s="261"/>
      <c r="AS46" s="514" t="s">
        <v>96</v>
      </c>
      <c r="AT46" s="515"/>
      <c r="AU46" s="516"/>
      <c r="AV46" s="540" t="s">
        <v>97</v>
      </c>
      <c r="AW46" s="263" t="s">
        <v>98</v>
      </c>
      <c r="AX46" s="541" t="s">
        <v>139</v>
      </c>
      <c r="AY46" s="541" t="s">
        <v>106</v>
      </c>
      <c r="AZ46" s="541" t="s">
        <v>101</v>
      </c>
      <c r="BA46" s="301"/>
      <c r="BB46" s="301"/>
      <c r="BC46" s="301"/>
      <c r="BD46" s="301"/>
      <c r="BE46" s="301"/>
      <c r="BF46" s="301"/>
      <c r="BG46" s="301"/>
      <c r="BH46" s="260"/>
      <c r="BI46" s="540" t="s">
        <v>94</v>
      </c>
      <c r="BJ46" s="540"/>
      <c r="BK46" s="540"/>
      <c r="BL46" s="540"/>
      <c r="BM46" s="540"/>
      <c r="BN46" s="261"/>
      <c r="BO46" s="261"/>
      <c r="BP46" s="261"/>
      <c r="BQ46" s="261"/>
      <c r="BR46" s="261"/>
      <c r="BS46" s="261"/>
      <c r="BT46" s="261"/>
      <c r="BU46" s="514" t="s">
        <v>96</v>
      </c>
      <c r="BV46" s="515"/>
      <c r="BW46" s="516"/>
      <c r="BX46" s="540" t="s">
        <v>97</v>
      </c>
      <c r="BY46" s="263" t="s">
        <v>98</v>
      </c>
      <c r="BZ46" s="541" t="s">
        <v>139</v>
      </c>
      <c r="CA46" s="541" t="s">
        <v>106</v>
      </c>
      <c r="CB46" s="541" t="s">
        <v>101</v>
      </c>
      <c r="CC46" s="301"/>
      <c r="CD46" s="301"/>
      <c r="CE46" s="301"/>
      <c r="CF46" s="301"/>
      <c r="CG46" s="301"/>
      <c r="CH46" s="301"/>
      <c r="CI46" s="301"/>
      <c r="CJ46" s="260"/>
      <c r="CK46" s="540" t="s">
        <v>94</v>
      </c>
      <c r="CL46" s="540"/>
      <c r="CM46" s="540"/>
      <c r="CN46" s="540"/>
      <c r="CO46" s="540"/>
      <c r="CP46" s="261"/>
      <c r="CQ46" s="261"/>
      <c r="CR46" s="261"/>
      <c r="CS46" s="261"/>
      <c r="CT46" s="261"/>
      <c r="CU46" s="261"/>
      <c r="CV46" s="261"/>
      <c r="CW46" s="514" t="s">
        <v>96</v>
      </c>
      <c r="CX46" s="515"/>
      <c r="CY46" s="516"/>
      <c r="CZ46" s="540" t="s">
        <v>97</v>
      </c>
      <c r="DA46" s="263" t="s">
        <v>98</v>
      </c>
      <c r="DB46" s="541" t="s">
        <v>139</v>
      </c>
      <c r="DC46" s="541" t="s">
        <v>106</v>
      </c>
      <c r="DD46" s="541" t="s">
        <v>101</v>
      </c>
      <c r="DE46" s="301"/>
      <c r="DF46" s="301"/>
      <c r="DG46" s="301"/>
      <c r="DH46" s="301"/>
      <c r="DI46" s="301"/>
      <c r="DJ46" s="301"/>
      <c r="DK46" s="301"/>
      <c r="DL46" s="260"/>
      <c r="DM46" s="540" t="s">
        <v>94</v>
      </c>
      <c r="DN46" s="540"/>
      <c r="DO46" s="540"/>
      <c r="DP46" s="540"/>
      <c r="DQ46" s="540"/>
      <c r="DR46" s="261"/>
      <c r="DS46" s="261"/>
      <c r="DT46" s="261"/>
      <c r="DU46" s="261"/>
      <c r="DV46" s="261"/>
      <c r="DW46" s="261"/>
      <c r="DX46" s="261"/>
      <c r="DY46" s="514" t="s">
        <v>96</v>
      </c>
      <c r="DZ46" s="515"/>
      <c r="EA46" s="516"/>
      <c r="EB46" s="540" t="s">
        <v>97</v>
      </c>
      <c r="EC46" s="263" t="s">
        <v>98</v>
      </c>
      <c r="ED46" s="541" t="s">
        <v>139</v>
      </c>
      <c r="EE46" s="541" t="s">
        <v>106</v>
      </c>
      <c r="EF46" s="541" t="s">
        <v>101</v>
      </c>
      <c r="EG46" s="301"/>
      <c r="EH46" s="301"/>
      <c r="EI46" s="301"/>
      <c r="EJ46" s="301"/>
      <c r="EK46" s="301"/>
      <c r="EL46" s="301"/>
      <c r="EM46" s="301"/>
      <c r="EN46" s="260"/>
      <c r="EO46" s="540" t="s">
        <v>94</v>
      </c>
      <c r="EP46" s="540"/>
      <c r="EQ46" s="540"/>
      <c r="ER46" s="540"/>
      <c r="ES46" s="540"/>
      <c r="ET46" s="261"/>
      <c r="EU46" s="261"/>
      <c r="EV46" s="261"/>
      <c r="EW46" s="261"/>
      <c r="EX46" s="261"/>
      <c r="EY46" s="261"/>
      <c r="EZ46" s="261"/>
      <c r="FA46" s="514" t="s">
        <v>96</v>
      </c>
      <c r="FB46" s="515"/>
      <c r="FC46" s="516"/>
      <c r="FD46" s="540" t="s">
        <v>97</v>
      </c>
      <c r="FE46" s="263" t="s">
        <v>98</v>
      </c>
      <c r="FF46" s="541" t="s">
        <v>139</v>
      </c>
      <c r="FG46" s="541" t="s">
        <v>106</v>
      </c>
      <c r="FH46" s="541" t="s">
        <v>101</v>
      </c>
      <c r="FI46" s="301"/>
      <c r="FJ46" s="301"/>
      <c r="FK46" s="301"/>
      <c r="FL46" s="301"/>
      <c r="FM46" s="301"/>
      <c r="FN46" s="301"/>
      <c r="FO46" s="301"/>
      <c r="FP46" s="301"/>
      <c r="FQ46" s="540" t="s">
        <v>94</v>
      </c>
      <c r="FR46" s="540"/>
      <c r="FS46" s="540"/>
      <c r="FT46" s="540"/>
      <c r="FU46" s="540"/>
      <c r="FV46" s="261"/>
      <c r="FW46" s="261"/>
      <c r="FX46" s="261"/>
      <c r="FY46" s="261"/>
      <c r="FZ46" s="261"/>
      <c r="GA46" s="261"/>
      <c r="GB46" s="261"/>
      <c r="GC46" s="540" t="s">
        <v>96</v>
      </c>
      <c r="GD46" s="540"/>
      <c r="GE46" s="540"/>
      <c r="GF46" s="540" t="s">
        <v>97</v>
      </c>
      <c r="GG46" s="263" t="s">
        <v>98</v>
      </c>
      <c r="GH46" s="541" t="s">
        <v>139</v>
      </c>
      <c r="GI46" s="541" t="s">
        <v>106</v>
      </c>
      <c r="GJ46" s="541" t="s">
        <v>101</v>
      </c>
      <c r="GK46" s="301"/>
      <c r="GL46" s="301"/>
      <c r="GM46" s="301"/>
      <c r="GN46" s="301"/>
      <c r="GO46" s="301"/>
      <c r="GP46" s="301"/>
      <c r="GQ46" s="301"/>
    </row>
    <row r="47" spans="1:199" s="268" customFormat="1" ht="50.25" hidden="1" customHeight="1">
      <c r="A47" s="510"/>
      <c r="B47" s="511"/>
      <c r="C47" s="511"/>
      <c r="D47" s="260"/>
      <c r="E47" s="263" t="s">
        <v>107</v>
      </c>
      <c r="F47" s="263" t="s">
        <v>108</v>
      </c>
      <c r="G47" s="263" t="s">
        <v>109</v>
      </c>
      <c r="H47" s="263" t="s">
        <v>110</v>
      </c>
      <c r="I47" s="263" t="s">
        <v>111</v>
      </c>
      <c r="J47" s="263"/>
      <c r="K47" s="263" t="s">
        <v>107</v>
      </c>
      <c r="L47" s="263" t="s">
        <v>108</v>
      </c>
      <c r="M47" s="263" t="s">
        <v>109</v>
      </c>
      <c r="N47" s="263"/>
      <c r="O47" s="263"/>
      <c r="P47" s="263"/>
      <c r="Q47" s="266">
        <v>8</v>
      </c>
      <c r="R47" s="266">
        <v>5</v>
      </c>
      <c r="S47" s="263" t="s">
        <v>112</v>
      </c>
      <c r="T47" s="540"/>
      <c r="U47" s="263" t="s">
        <v>113</v>
      </c>
      <c r="V47" s="541"/>
      <c r="W47" s="541"/>
      <c r="X47" s="541"/>
      <c r="Y47" s="301"/>
      <c r="Z47" s="301"/>
      <c r="AA47" s="301"/>
      <c r="AB47" s="301"/>
      <c r="AC47" s="301"/>
      <c r="AD47" s="301"/>
      <c r="AE47" s="301"/>
      <c r="AF47" s="260"/>
      <c r="AG47" s="263" t="s">
        <v>107</v>
      </c>
      <c r="AH47" s="263" t="s">
        <v>108</v>
      </c>
      <c r="AI47" s="263" t="s">
        <v>109</v>
      </c>
      <c r="AJ47" s="263" t="s">
        <v>110</v>
      </c>
      <c r="AK47" s="263" t="s">
        <v>111</v>
      </c>
      <c r="AL47" s="263"/>
      <c r="AM47" s="263" t="s">
        <v>107</v>
      </c>
      <c r="AN47" s="263" t="s">
        <v>108</v>
      </c>
      <c r="AO47" s="263" t="s">
        <v>109</v>
      </c>
      <c r="AP47" s="263"/>
      <c r="AQ47" s="263"/>
      <c r="AR47" s="263"/>
      <c r="AS47" s="266">
        <v>8</v>
      </c>
      <c r="AT47" s="266">
        <v>5</v>
      </c>
      <c r="AU47" s="263" t="s">
        <v>112</v>
      </c>
      <c r="AV47" s="540"/>
      <c r="AW47" s="263" t="s">
        <v>113</v>
      </c>
      <c r="AX47" s="541"/>
      <c r="AY47" s="541"/>
      <c r="AZ47" s="541"/>
      <c r="BA47" s="301"/>
      <c r="BB47" s="301"/>
      <c r="BC47" s="301"/>
      <c r="BD47" s="301"/>
      <c r="BE47" s="301"/>
      <c r="BF47" s="301"/>
      <c r="BG47" s="301"/>
      <c r="BH47" s="260"/>
      <c r="BI47" s="263" t="s">
        <v>107</v>
      </c>
      <c r="BJ47" s="263" t="s">
        <v>108</v>
      </c>
      <c r="BK47" s="263" t="s">
        <v>109</v>
      </c>
      <c r="BL47" s="263" t="s">
        <v>110</v>
      </c>
      <c r="BM47" s="263" t="s">
        <v>111</v>
      </c>
      <c r="BN47" s="263"/>
      <c r="BO47" s="263" t="s">
        <v>107</v>
      </c>
      <c r="BP47" s="263" t="s">
        <v>108</v>
      </c>
      <c r="BQ47" s="263" t="s">
        <v>109</v>
      </c>
      <c r="BR47" s="263"/>
      <c r="BS47" s="263"/>
      <c r="BT47" s="263"/>
      <c r="BU47" s="266">
        <v>8</v>
      </c>
      <c r="BV47" s="266">
        <v>5</v>
      </c>
      <c r="BW47" s="263" t="s">
        <v>112</v>
      </c>
      <c r="BX47" s="540"/>
      <c r="BY47" s="263" t="s">
        <v>113</v>
      </c>
      <c r="BZ47" s="541"/>
      <c r="CA47" s="541"/>
      <c r="CB47" s="541"/>
      <c r="CC47" s="301"/>
      <c r="CD47" s="301"/>
      <c r="CE47" s="301"/>
      <c r="CF47" s="301"/>
      <c r="CG47" s="301"/>
      <c r="CH47" s="301"/>
      <c r="CI47" s="301"/>
      <c r="CJ47" s="260"/>
      <c r="CK47" s="263" t="s">
        <v>107</v>
      </c>
      <c r="CL47" s="263" t="s">
        <v>108</v>
      </c>
      <c r="CM47" s="263" t="s">
        <v>109</v>
      </c>
      <c r="CN47" s="263" t="s">
        <v>110</v>
      </c>
      <c r="CO47" s="263" t="s">
        <v>111</v>
      </c>
      <c r="CP47" s="263"/>
      <c r="CQ47" s="263" t="s">
        <v>107</v>
      </c>
      <c r="CR47" s="263" t="s">
        <v>108</v>
      </c>
      <c r="CS47" s="263" t="s">
        <v>109</v>
      </c>
      <c r="CT47" s="263"/>
      <c r="CU47" s="263"/>
      <c r="CV47" s="263"/>
      <c r="CW47" s="266">
        <v>8</v>
      </c>
      <c r="CX47" s="266">
        <v>5</v>
      </c>
      <c r="CY47" s="263" t="s">
        <v>112</v>
      </c>
      <c r="CZ47" s="540"/>
      <c r="DA47" s="263" t="s">
        <v>113</v>
      </c>
      <c r="DB47" s="541"/>
      <c r="DC47" s="541"/>
      <c r="DD47" s="541"/>
      <c r="DE47" s="301"/>
      <c r="DF47" s="301"/>
      <c r="DG47" s="301"/>
      <c r="DH47" s="301"/>
      <c r="DI47" s="301"/>
      <c r="DJ47" s="301"/>
      <c r="DK47" s="301"/>
      <c r="DL47" s="260"/>
      <c r="DM47" s="263" t="s">
        <v>107</v>
      </c>
      <c r="DN47" s="263" t="s">
        <v>108</v>
      </c>
      <c r="DO47" s="263" t="s">
        <v>109</v>
      </c>
      <c r="DP47" s="263" t="s">
        <v>110</v>
      </c>
      <c r="DQ47" s="263" t="s">
        <v>111</v>
      </c>
      <c r="DR47" s="263"/>
      <c r="DS47" s="263" t="s">
        <v>107</v>
      </c>
      <c r="DT47" s="263" t="s">
        <v>108</v>
      </c>
      <c r="DU47" s="263" t="s">
        <v>109</v>
      </c>
      <c r="DV47" s="263"/>
      <c r="DW47" s="263"/>
      <c r="DX47" s="263"/>
      <c r="DY47" s="266">
        <v>8</v>
      </c>
      <c r="DZ47" s="266">
        <v>5</v>
      </c>
      <c r="EA47" s="263" t="s">
        <v>112</v>
      </c>
      <c r="EB47" s="540"/>
      <c r="EC47" s="263" t="s">
        <v>113</v>
      </c>
      <c r="ED47" s="541"/>
      <c r="EE47" s="541"/>
      <c r="EF47" s="541"/>
      <c r="EG47" s="301"/>
      <c r="EH47" s="301"/>
      <c r="EI47" s="301"/>
      <c r="EJ47" s="301"/>
      <c r="EK47" s="301"/>
      <c r="EL47" s="301"/>
      <c r="EM47" s="301"/>
      <c r="EN47" s="260"/>
      <c r="EO47" s="263" t="s">
        <v>107</v>
      </c>
      <c r="EP47" s="263" t="s">
        <v>108</v>
      </c>
      <c r="EQ47" s="263" t="s">
        <v>109</v>
      </c>
      <c r="ER47" s="263" t="s">
        <v>110</v>
      </c>
      <c r="ES47" s="263" t="s">
        <v>111</v>
      </c>
      <c r="ET47" s="263"/>
      <c r="EU47" s="263" t="s">
        <v>107</v>
      </c>
      <c r="EV47" s="263" t="s">
        <v>108</v>
      </c>
      <c r="EW47" s="263" t="s">
        <v>109</v>
      </c>
      <c r="EX47" s="263"/>
      <c r="EY47" s="263"/>
      <c r="EZ47" s="263"/>
      <c r="FA47" s="266">
        <v>8</v>
      </c>
      <c r="FB47" s="266">
        <v>5</v>
      </c>
      <c r="FC47" s="263" t="s">
        <v>112</v>
      </c>
      <c r="FD47" s="540"/>
      <c r="FE47" s="263" t="s">
        <v>113</v>
      </c>
      <c r="FF47" s="541"/>
      <c r="FG47" s="541"/>
      <c r="FH47" s="541"/>
      <c r="FI47" s="301"/>
      <c r="FJ47" s="301"/>
      <c r="FK47" s="301"/>
      <c r="FL47" s="301"/>
      <c r="FM47" s="301"/>
      <c r="FN47" s="301"/>
      <c r="FO47" s="301"/>
      <c r="FP47" s="301"/>
      <c r="FQ47" s="263" t="s">
        <v>107</v>
      </c>
      <c r="FR47" s="263" t="s">
        <v>108</v>
      </c>
      <c r="FS47" s="263" t="s">
        <v>109</v>
      </c>
      <c r="FT47" s="263" t="s">
        <v>110</v>
      </c>
      <c r="FU47" s="263" t="s">
        <v>111</v>
      </c>
      <c r="FV47" s="263"/>
      <c r="FW47" s="263" t="s">
        <v>107</v>
      </c>
      <c r="FX47" s="263" t="s">
        <v>108</v>
      </c>
      <c r="FY47" s="263" t="s">
        <v>109</v>
      </c>
      <c r="FZ47" s="263"/>
      <c r="GA47" s="263"/>
      <c r="GB47" s="263"/>
      <c r="GC47" s="266">
        <v>8</v>
      </c>
      <c r="GD47" s="266">
        <v>5</v>
      </c>
      <c r="GE47" s="263" t="s">
        <v>112</v>
      </c>
      <c r="GF47" s="540"/>
      <c r="GG47" s="263" t="s">
        <v>113</v>
      </c>
      <c r="GH47" s="541"/>
      <c r="GI47" s="541"/>
      <c r="GJ47" s="541"/>
      <c r="GK47" s="301"/>
      <c r="GL47" s="301"/>
      <c r="GM47" s="301"/>
      <c r="GN47" s="301"/>
      <c r="GO47" s="301"/>
      <c r="GP47" s="301"/>
      <c r="GQ47" s="301"/>
    </row>
    <row r="48" spans="1:199" ht="12.75" hidden="1" customHeight="1">
      <c r="A48" s="269">
        <v>1</v>
      </c>
      <c r="B48" s="270" t="s">
        <v>409</v>
      </c>
      <c r="C48" s="271">
        <v>1</v>
      </c>
      <c r="D48" s="271"/>
      <c r="E48" s="275">
        <v>0</v>
      </c>
      <c r="F48" s="275">
        <v>0</v>
      </c>
      <c r="G48" s="275">
        <v>0</v>
      </c>
      <c r="H48" s="275">
        <v>0</v>
      </c>
      <c r="I48" s="275">
        <v>0</v>
      </c>
      <c r="J48" s="275"/>
      <c r="K48" s="275">
        <v>0</v>
      </c>
      <c r="L48" s="275">
        <v>0</v>
      </c>
      <c r="M48" s="275">
        <v>0</v>
      </c>
      <c r="N48" s="275"/>
      <c r="O48" s="275"/>
      <c r="P48" s="275"/>
      <c r="Q48" s="275">
        <v>0</v>
      </c>
      <c r="R48" s="275">
        <v>0</v>
      </c>
      <c r="S48" s="275">
        <v>0</v>
      </c>
      <c r="T48" s="275">
        <v>0</v>
      </c>
      <c r="U48" s="275">
        <v>0</v>
      </c>
      <c r="V48" s="276">
        <v>0</v>
      </c>
      <c r="W48" s="276">
        <v>0</v>
      </c>
      <c r="X48" s="276">
        <v>0</v>
      </c>
      <c r="Y48" s="276"/>
      <c r="Z48" s="276"/>
      <c r="AA48" s="276"/>
      <c r="AB48" s="276"/>
      <c r="AC48" s="276"/>
      <c r="AD48" s="276"/>
      <c r="AE48" s="276"/>
      <c r="AF48" s="271"/>
      <c r="AG48" s="275">
        <v>0</v>
      </c>
      <c r="AH48" s="275">
        <v>0</v>
      </c>
      <c r="AI48" s="275">
        <v>0</v>
      </c>
      <c r="AJ48" s="275">
        <v>0</v>
      </c>
      <c r="AK48" s="275">
        <v>0</v>
      </c>
      <c r="AL48" s="275"/>
      <c r="AM48" s="275">
        <v>0</v>
      </c>
      <c r="AN48" s="275">
        <v>0</v>
      </c>
      <c r="AO48" s="275">
        <v>0</v>
      </c>
      <c r="AP48" s="275"/>
      <c r="AQ48" s="275"/>
      <c r="AR48" s="275"/>
      <c r="AS48" s="275">
        <v>0</v>
      </c>
      <c r="AT48" s="275">
        <v>0</v>
      </c>
      <c r="AU48" s="275">
        <v>0</v>
      </c>
      <c r="AV48" s="275">
        <v>0</v>
      </c>
      <c r="AW48" s="275">
        <v>0</v>
      </c>
      <c r="AX48" s="276">
        <v>0</v>
      </c>
      <c r="AY48" s="276">
        <v>0</v>
      </c>
      <c r="AZ48" s="276">
        <v>0</v>
      </c>
      <c r="BA48" s="276"/>
      <c r="BB48" s="276"/>
      <c r="BC48" s="276"/>
      <c r="BD48" s="276"/>
      <c r="BE48" s="276"/>
      <c r="BF48" s="276"/>
      <c r="BG48" s="276"/>
      <c r="BH48" s="271"/>
      <c r="BI48" s="275">
        <v>0</v>
      </c>
      <c r="BJ48" s="275">
        <v>0</v>
      </c>
      <c r="BK48" s="275">
        <v>0</v>
      </c>
      <c r="BL48" s="275">
        <v>0</v>
      </c>
      <c r="BM48" s="275">
        <v>0</v>
      </c>
      <c r="BN48" s="275"/>
      <c r="BO48" s="275">
        <v>0</v>
      </c>
      <c r="BP48" s="275">
        <v>0</v>
      </c>
      <c r="BQ48" s="275">
        <v>0</v>
      </c>
      <c r="BR48" s="275"/>
      <c r="BS48" s="275"/>
      <c r="BT48" s="275"/>
      <c r="BU48" s="275">
        <v>0</v>
      </c>
      <c r="BV48" s="275">
        <v>0</v>
      </c>
      <c r="BW48" s="275">
        <v>0</v>
      </c>
      <c r="BX48" s="275">
        <v>0</v>
      </c>
      <c r="BY48" s="275">
        <v>0</v>
      </c>
      <c r="BZ48" s="276">
        <v>0</v>
      </c>
      <c r="CA48" s="276">
        <v>0</v>
      </c>
      <c r="CB48" s="276">
        <v>0</v>
      </c>
      <c r="CC48" s="276"/>
      <c r="CD48" s="276"/>
      <c r="CE48" s="276"/>
      <c r="CF48" s="276"/>
      <c r="CG48" s="276"/>
      <c r="CH48" s="276"/>
      <c r="CI48" s="276"/>
      <c r="CJ48" s="271"/>
      <c r="CK48" s="275">
        <v>0</v>
      </c>
      <c r="CL48" s="275">
        <v>0</v>
      </c>
      <c r="CM48" s="275">
        <v>0</v>
      </c>
      <c r="CN48" s="275">
        <v>0</v>
      </c>
      <c r="CO48" s="275">
        <v>0</v>
      </c>
      <c r="CP48" s="275"/>
      <c r="CQ48" s="275">
        <v>0</v>
      </c>
      <c r="CR48" s="275">
        <v>0</v>
      </c>
      <c r="CS48" s="275">
        <v>0</v>
      </c>
      <c r="CT48" s="275"/>
      <c r="CU48" s="275"/>
      <c r="CV48" s="275"/>
      <c r="CW48" s="275">
        <v>0</v>
      </c>
      <c r="CX48" s="275">
        <v>0</v>
      </c>
      <c r="CY48" s="275">
        <v>0</v>
      </c>
      <c r="CZ48" s="275">
        <v>0</v>
      </c>
      <c r="DA48" s="275">
        <v>0</v>
      </c>
      <c r="DB48" s="276">
        <v>0</v>
      </c>
      <c r="DC48" s="276">
        <v>0</v>
      </c>
      <c r="DD48" s="276">
        <v>0</v>
      </c>
      <c r="DE48" s="276"/>
      <c r="DF48" s="276"/>
      <c r="DG48" s="276"/>
      <c r="DH48" s="276"/>
      <c r="DI48" s="276"/>
      <c r="DJ48" s="276"/>
      <c r="DK48" s="276"/>
      <c r="DL48" s="271"/>
      <c r="DM48" s="275">
        <v>0</v>
      </c>
      <c r="DN48" s="275">
        <v>0</v>
      </c>
      <c r="DO48" s="275">
        <v>0</v>
      </c>
      <c r="DP48" s="275">
        <v>0</v>
      </c>
      <c r="DQ48" s="275">
        <v>0</v>
      </c>
      <c r="DR48" s="275"/>
      <c r="DS48" s="275">
        <v>0</v>
      </c>
      <c r="DT48" s="275">
        <v>0</v>
      </c>
      <c r="DU48" s="275">
        <v>0</v>
      </c>
      <c r="DV48" s="275"/>
      <c r="DW48" s="275"/>
      <c r="DX48" s="275"/>
      <c r="DY48" s="275">
        <v>0</v>
      </c>
      <c r="DZ48" s="275">
        <v>0</v>
      </c>
      <c r="EA48" s="275">
        <v>0</v>
      </c>
      <c r="EB48" s="275">
        <v>0</v>
      </c>
      <c r="EC48" s="275">
        <v>0</v>
      </c>
      <c r="ED48" s="276">
        <v>0</v>
      </c>
      <c r="EE48" s="276">
        <v>0</v>
      </c>
      <c r="EF48" s="276">
        <v>0</v>
      </c>
      <c r="EG48" s="276"/>
      <c r="EH48" s="276"/>
      <c r="EI48" s="276"/>
      <c r="EJ48" s="276"/>
      <c r="EK48" s="276"/>
      <c r="EL48" s="276"/>
      <c r="EM48" s="276"/>
      <c r="EN48" s="271"/>
      <c r="EO48" s="275">
        <v>0</v>
      </c>
      <c r="EP48" s="275">
        <v>0</v>
      </c>
      <c r="EQ48" s="275">
        <v>0</v>
      </c>
      <c r="ER48" s="275">
        <v>0</v>
      </c>
      <c r="ES48" s="275">
        <v>0</v>
      </c>
      <c r="ET48" s="275"/>
      <c r="EU48" s="275">
        <v>0</v>
      </c>
      <c r="EV48" s="275">
        <v>0</v>
      </c>
      <c r="EW48" s="275">
        <v>0</v>
      </c>
      <c r="EX48" s="275"/>
      <c r="EY48" s="275"/>
      <c r="EZ48" s="275"/>
      <c r="FA48" s="275">
        <v>0</v>
      </c>
      <c r="FB48" s="275">
        <v>0</v>
      </c>
      <c r="FC48" s="275">
        <v>0</v>
      </c>
      <c r="FD48" s="275">
        <v>0</v>
      </c>
      <c r="FE48" s="275">
        <v>0</v>
      </c>
      <c r="FF48" s="276">
        <v>0</v>
      </c>
      <c r="FG48" s="276">
        <v>0</v>
      </c>
      <c r="FH48" s="276">
        <v>0</v>
      </c>
      <c r="FI48" s="276"/>
      <c r="FJ48" s="276"/>
      <c r="FK48" s="276"/>
      <c r="FL48" s="276"/>
      <c r="FM48" s="276"/>
      <c r="FN48" s="276"/>
      <c r="FO48" s="276"/>
      <c r="FP48" s="276"/>
      <c r="FQ48" s="275">
        <v>0</v>
      </c>
      <c r="FR48" s="275">
        <v>0</v>
      </c>
      <c r="FS48" s="275">
        <v>0</v>
      </c>
      <c r="FT48" s="275">
        <v>0</v>
      </c>
      <c r="FU48" s="275">
        <v>0</v>
      </c>
      <c r="FV48" s="275"/>
      <c r="FW48" s="275">
        <v>0</v>
      </c>
      <c r="FX48" s="275">
        <v>0</v>
      </c>
      <c r="FY48" s="275">
        <v>0</v>
      </c>
      <c r="FZ48" s="275"/>
      <c r="GA48" s="275"/>
      <c r="GB48" s="275"/>
      <c r="GC48" s="275">
        <v>0</v>
      </c>
      <c r="GD48" s="275">
        <v>0</v>
      </c>
      <c r="GE48" s="275">
        <v>0</v>
      </c>
      <c r="GF48" s="275">
        <v>0</v>
      </c>
      <c r="GG48" s="275">
        <v>0</v>
      </c>
      <c r="GH48" s="276">
        <v>0</v>
      </c>
      <c r="GI48" s="276">
        <v>0</v>
      </c>
      <c r="GJ48" s="276">
        <v>0</v>
      </c>
      <c r="GK48" s="276"/>
      <c r="GL48" s="276"/>
      <c r="GM48" s="276"/>
      <c r="GN48" s="276"/>
      <c r="GO48" s="276"/>
      <c r="GP48" s="276"/>
      <c r="GQ48" s="276"/>
    </row>
    <row r="49" spans="1:199" ht="12.75" hidden="1" customHeight="1">
      <c r="A49" s="269">
        <v>2</v>
      </c>
      <c r="B49" s="270" t="s">
        <v>410</v>
      </c>
      <c r="C49" s="271">
        <v>2</v>
      </c>
      <c r="D49" s="271"/>
      <c r="E49" s="275">
        <v>0</v>
      </c>
      <c r="F49" s="275">
        <v>0</v>
      </c>
      <c r="G49" s="275">
        <v>0</v>
      </c>
      <c r="H49" s="275">
        <v>0</v>
      </c>
      <c r="I49" s="275">
        <v>0</v>
      </c>
      <c r="J49" s="275"/>
      <c r="K49" s="275">
        <v>0</v>
      </c>
      <c r="L49" s="275">
        <v>0</v>
      </c>
      <c r="M49" s="275">
        <v>0</v>
      </c>
      <c r="N49" s="275"/>
      <c r="O49" s="275"/>
      <c r="P49" s="275"/>
      <c r="Q49" s="275">
        <v>0</v>
      </c>
      <c r="R49" s="275">
        <v>0</v>
      </c>
      <c r="S49" s="275">
        <v>0</v>
      </c>
      <c r="T49" s="275">
        <v>0</v>
      </c>
      <c r="U49" s="275">
        <v>0</v>
      </c>
      <c r="V49" s="276">
        <v>0</v>
      </c>
      <c r="W49" s="276">
        <v>0</v>
      </c>
      <c r="X49" s="276">
        <v>0</v>
      </c>
      <c r="Y49" s="276"/>
      <c r="Z49" s="276"/>
      <c r="AA49" s="276"/>
      <c r="AB49" s="276"/>
      <c r="AC49" s="276"/>
      <c r="AD49" s="276"/>
      <c r="AE49" s="276"/>
      <c r="AF49" s="271"/>
      <c r="AG49" s="275">
        <v>0</v>
      </c>
      <c r="AH49" s="275">
        <v>0</v>
      </c>
      <c r="AI49" s="275">
        <v>0</v>
      </c>
      <c r="AJ49" s="275">
        <v>0</v>
      </c>
      <c r="AK49" s="275">
        <v>0</v>
      </c>
      <c r="AL49" s="275"/>
      <c r="AM49" s="275">
        <v>0</v>
      </c>
      <c r="AN49" s="275">
        <v>0</v>
      </c>
      <c r="AO49" s="275">
        <v>0</v>
      </c>
      <c r="AP49" s="275"/>
      <c r="AQ49" s="275"/>
      <c r="AR49" s="275"/>
      <c r="AS49" s="275">
        <v>0</v>
      </c>
      <c r="AT49" s="275">
        <v>0</v>
      </c>
      <c r="AU49" s="275">
        <v>0</v>
      </c>
      <c r="AV49" s="275">
        <v>0</v>
      </c>
      <c r="AW49" s="275">
        <v>0</v>
      </c>
      <c r="AX49" s="276">
        <v>0</v>
      </c>
      <c r="AY49" s="276">
        <v>0</v>
      </c>
      <c r="AZ49" s="276">
        <v>0</v>
      </c>
      <c r="BA49" s="276"/>
      <c r="BB49" s="276"/>
      <c r="BC49" s="276"/>
      <c r="BD49" s="276"/>
      <c r="BE49" s="276"/>
      <c r="BF49" s="276"/>
      <c r="BG49" s="276"/>
      <c r="BH49" s="271"/>
      <c r="BI49" s="275">
        <v>0</v>
      </c>
      <c r="BJ49" s="275">
        <v>0</v>
      </c>
      <c r="BK49" s="275">
        <v>0</v>
      </c>
      <c r="BL49" s="275">
        <v>0</v>
      </c>
      <c r="BM49" s="275">
        <v>0</v>
      </c>
      <c r="BN49" s="275"/>
      <c r="BO49" s="275">
        <v>0</v>
      </c>
      <c r="BP49" s="275">
        <v>0</v>
      </c>
      <c r="BQ49" s="275">
        <v>0</v>
      </c>
      <c r="BR49" s="275"/>
      <c r="BS49" s="275"/>
      <c r="BT49" s="275"/>
      <c r="BU49" s="275">
        <v>0</v>
      </c>
      <c r="BV49" s="275">
        <v>0</v>
      </c>
      <c r="BW49" s="275">
        <v>0</v>
      </c>
      <c r="BX49" s="275">
        <v>0</v>
      </c>
      <c r="BY49" s="275">
        <v>0</v>
      </c>
      <c r="BZ49" s="276">
        <v>0</v>
      </c>
      <c r="CA49" s="276">
        <v>0</v>
      </c>
      <c r="CB49" s="276">
        <v>0</v>
      </c>
      <c r="CC49" s="276"/>
      <c r="CD49" s="276"/>
      <c r="CE49" s="276"/>
      <c r="CF49" s="276"/>
      <c r="CG49" s="276"/>
      <c r="CH49" s="276"/>
      <c r="CI49" s="276"/>
      <c r="CJ49" s="271"/>
      <c r="CK49" s="275">
        <v>0</v>
      </c>
      <c r="CL49" s="275">
        <v>0</v>
      </c>
      <c r="CM49" s="275">
        <v>0</v>
      </c>
      <c r="CN49" s="275">
        <v>0</v>
      </c>
      <c r="CO49" s="275">
        <v>0</v>
      </c>
      <c r="CP49" s="275"/>
      <c r="CQ49" s="275">
        <v>0</v>
      </c>
      <c r="CR49" s="275">
        <v>0</v>
      </c>
      <c r="CS49" s="275">
        <v>0</v>
      </c>
      <c r="CT49" s="275"/>
      <c r="CU49" s="275"/>
      <c r="CV49" s="275"/>
      <c r="CW49" s="275">
        <v>0</v>
      </c>
      <c r="CX49" s="275">
        <v>0</v>
      </c>
      <c r="CY49" s="275">
        <v>0</v>
      </c>
      <c r="CZ49" s="275">
        <v>0</v>
      </c>
      <c r="DA49" s="275">
        <v>0</v>
      </c>
      <c r="DB49" s="276">
        <v>0</v>
      </c>
      <c r="DC49" s="276">
        <v>0</v>
      </c>
      <c r="DD49" s="276">
        <v>0</v>
      </c>
      <c r="DE49" s="276"/>
      <c r="DF49" s="276"/>
      <c r="DG49" s="276"/>
      <c r="DH49" s="276"/>
      <c r="DI49" s="276"/>
      <c r="DJ49" s="276"/>
      <c r="DK49" s="276"/>
      <c r="DL49" s="271"/>
      <c r="DM49" s="275">
        <v>0</v>
      </c>
      <c r="DN49" s="275">
        <v>0</v>
      </c>
      <c r="DO49" s="275">
        <v>0</v>
      </c>
      <c r="DP49" s="275">
        <v>0</v>
      </c>
      <c r="DQ49" s="275">
        <v>0</v>
      </c>
      <c r="DR49" s="275"/>
      <c r="DS49" s="275">
        <v>0</v>
      </c>
      <c r="DT49" s="275">
        <v>0</v>
      </c>
      <c r="DU49" s="275">
        <v>0</v>
      </c>
      <c r="DV49" s="275"/>
      <c r="DW49" s="275"/>
      <c r="DX49" s="275"/>
      <c r="DY49" s="275">
        <v>0</v>
      </c>
      <c r="DZ49" s="275">
        <v>0</v>
      </c>
      <c r="EA49" s="275">
        <v>0</v>
      </c>
      <c r="EB49" s="275">
        <v>0</v>
      </c>
      <c r="EC49" s="275">
        <v>0</v>
      </c>
      <c r="ED49" s="276">
        <v>0</v>
      </c>
      <c r="EE49" s="276">
        <v>0</v>
      </c>
      <c r="EF49" s="276">
        <v>0</v>
      </c>
      <c r="EG49" s="276"/>
      <c r="EH49" s="276"/>
      <c r="EI49" s="276"/>
      <c r="EJ49" s="276"/>
      <c r="EK49" s="276"/>
      <c r="EL49" s="276"/>
      <c r="EM49" s="276"/>
      <c r="EN49" s="271"/>
      <c r="EO49" s="275">
        <v>0</v>
      </c>
      <c r="EP49" s="275">
        <v>0</v>
      </c>
      <c r="EQ49" s="275">
        <v>0</v>
      </c>
      <c r="ER49" s="275">
        <v>0</v>
      </c>
      <c r="ES49" s="275">
        <v>0</v>
      </c>
      <c r="ET49" s="275"/>
      <c r="EU49" s="275">
        <v>0</v>
      </c>
      <c r="EV49" s="275">
        <v>0</v>
      </c>
      <c r="EW49" s="275">
        <v>0</v>
      </c>
      <c r="EX49" s="275"/>
      <c r="EY49" s="275"/>
      <c r="EZ49" s="275"/>
      <c r="FA49" s="275">
        <v>0</v>
      </c>
      <c r="FB49" s="275">
        <v>0</v>
      </c>
      <c r="FC49" s="275">
        <v>0</v>
      </c>
      <c r="FD49" s="275">
        <v>0</v>
      </c>
      <c r="FE49" s="275">
        <v>0</v>
      </c>
      <c r="FF49" s="276">
        <v>0</v>
      </c>
      <c r="FG49" s="276">
        <v>0</v>
      </c>
      <c r="FH49" s="276">
        <v>0</v>
      </c>
      <c r="FI49" s="276"/>
      <c r="FJ49" s="276"/>
      <c r="FK49" s="276"/>
      <c r="FL49" s="276"/>
      <c r="FM49" s="276"/>
      <c r="FN49" s="276"/>
      <c r="FO49" s="276"/>
      <c r="FP49" s="276"/>
      <c r="FQ49" s="275">
        <v>0</v>
      </c>
      <c r="FR49" s="275">
        <v>0</v>
      </c>
      <c r="FS49" s="275">
        <v>0</v>
      </c>
      <c r="FT49" s="275">
        <v>0</v>
      </c>
      <c r="FU49" s="275">
        <v>0</v>
      </c>
      <c r="FV49" s="275"/>
      <c r="FW49" s="275">
        <v>0</v>
      </c>
      <c r="FX49" s="275">
        <v>0</v>
      </c>
      <c r="FY49" s="275">
        <v>0</v>
      </c>
      <c r="FZ49" s="275"/>
      <c r="GA49" s="275"/>
      <c r="GB49" s="275"/>
      <c r="GC49" s="275">
        <v>0</v>
      </c>
      <c r="GD49" s="275">
        <v>0</v>
      </c>
      <c r="GE49" s="275">
        <v>0</v>
      </c>
      <c r="GF49" s="275">
        <v>0</v>
      </c>
      <c r="GG49" s="275">
        <v>0</v>
      </c>
      <c r="GH49" s="276">
        <v>0</v>
      </c>
      <c r="GI49" s="276">
        <v>0</v>
      </c>
      <c r="GJ49" s="276">
        <v>0</v>
      </c>
      <c r="GK49" s="276"/>
      <c r="GL49" s="276"/>
      <c r="GM49" s="276"/>
      <c r="GN49" s="276"/>
      <c r="GO49" s="276"/>
      <c r="GP49" s="276"/>
      <c r="GQ49" s="276"/>
    </row>
    <row r="50" spans="1:199" ht="12.75" hidden="1" customHeight="1">
      <c r="A50" s="269">
        <v>3</v>
      </c>
      <c r="B50" s="270" t="s">
        <v>411</v>
      </c>
      <c r="C50" s="271">
        <v>3</v>
      </c>
      <c r="D50" s="271"/>
      <c r="E50" s="275">
        <v>0</v>
      </c>
      <c r="F50" s="275">
        <v>0</v>
      </c>
      <c r="G50" s="275">
        <v>0</v>
      </c>
      <c r="H50" s="275">
        <v>0</v>
      </c>
      <c r="I50" s="275">
        <v>0</v>
      </c>
      <c r="J50" s="275"/>
      <c r="K50" s="275">
        <v>0</v>
      </c>
      <c r="L50" s="275">
        <v>0</v>
      </c>
      <c r="M50" s="275">
        <v>0</v>
      </c>
      <c r="N50" s="275"/>
      <c r="O50" s="275"/>
      <c r="P50" s="275"/>
      <c r="Q50" s="275">
        <v>0</v>
      </c>
      <c r="R50" s="275">
        <v>0</v>
      </c>
      <c r="S50" s="275">
        <v>0</v>
      </c>
      <c r="T50" s="275">
        <v>0</v>
      </c>
      <c r="U50" s="275">
        <v>0</v>
      </c>
      <c r="V50" s="276">
        <v>0</v>
      </c>
      <c r="W50" s="276">
        <v>0</v>
      </c>
      <c r="X50" s="276">
        <v>0</v>
      </c>
      <c r="Y50" s="276"/>
      <c r="Z50" s="276"/>
      <c r="AA50" s="276"/>
      <c r="AB50" s="276"/>
      <c r="AC50" s="276"/>
      <c r="AD50" s="276"/>
      <c r="AE50" s="276"/>
      <c r="AF50" s="271"/>
      <c r="AG50" s="275">
        <v>0</v>
      </c>
      <c r="AH50" s="275">
        <v>0</v>
      </c>
      <c r="AI50" s="275">
        <v>0</v>
      </c>
      <c r="AJ50" s="275">
        <v>0</v>
      </c>
      <c r="AK50" s="275">
        <v>0</v>
      </c>
      <c r="AL50" s="275"/>
      <c r="AM50" s="275">
        <v>0</v>
      </c>
      <c r="AN50" s="275">
        <v>0</v>
      </c>
      <c r="AO50" s="275">
        <v>0</v>
      </c>
      <c r="AP50" s="275"/>
      <c r="AQ50" s="275"/>
      <c r="AR50" s="275"/>
      <c r="AS50" s="275">
        <v>0</v>
      </c>
      <c r="AT50" s="275">
        <v>0</v>
      </c>
      <c r="AU50" s="275">
        <v>0</v>
      </c>
      <c r="AV50" s="275">
        <v>0</v>
      </c>
      <c r="AW50" s="275">
        <v>0</v>
      </c>
      <c r="AX50" s="276">
        <v>0</v>
      </c>
      <c r="AY50" s="276">
        <v>0</v>
      </c>
      <c r="AZ50" s="276">
        <v>0</v>
      </c>
      <c r="BA50" s="276"/>
      <c r="BB50" s="276"/>
      <c r="BC50" s="276"/>
      <c r="BD50" s="276"/>
      <c r="BE50" s="276"/>
      <c r="BF50" s="276"/>
      <c r="BG50" s="276"/>
      <c r="BH50" s="271"/>
      <c r="BI50" s="275">
        <v>0</v>
      </c>
      <c r="BJ50" s="275">
        <v>0</v>
      </c>
      <c r="BK50" s="275">
        <v>0</v>
      </c>
      <c r="BL50" s="275">
        <v>0</v>
      </c>
      <c r="BM50" s="275">
        <v>0</v>
      </c>
      <c r="BN50" s="275"/>
      <c r="BO50" s="275">
        <v>0</v>
      </c>
      <c r="BP50" s="275">
        <v>0</v>
      </c>
      <c r="BQ50" s="275">
        <v>0</v>
      </c>
      <c r="BR50" s="275"/>
      <c r="BS50" s="275"/>
      <c r="BT50" s="275"/>
      <c r="BU50" s="275">
        <v>0</v>
      </c>
      <c r="BV50" s="275">
        <v>0</v>
      </c>
      <c r="BW50" s="275">
        <v>0</v>
      </c>
      <c r="BX50" s="275">
        <v>0</v>
      </c>
      <c r="BY50" s="275">
        <v>0</v>
      </c>
      <c r="BZ50" s="276">
        <v>0</v>
      </c>
      <c r="CA50" s="276">
        <v>0</v>
      </c>
      <c r="CB50" s="276">
        <v>0</v>
      </c>
      <c r="CC50" s="276"/>
      <c r="CD50" s="276"/>
      <c r="CE50" s="276"/>
      <c r="CF50" s="276"/>
      <c r="CG50" s="276"/>
      <c r="CH50" s="276"/>
      <c r="CI50" s="276"/>
      <c r="CJ50" s="271"/>
      <c r="CK50" s="275">
        <v>0</v>
      </c>
      <c r="CL50" s="275">
        <v>0</v>
      </c>
      <c r="CM50" s="275">
        <v>0</v>
      </c>
      <c r="CN50" s="275">
        <v>0</v>
      </c>
      <c r="CO50" s="275">
        <v>0</v>
      </c>
      <c r="CP50" s="275"/>
      <c r="CQ50" s="275">
        <v>0</v>
      </c>
      <c r="CR50" s="275">
        <v>0</v>
      </c>
      <c r="CS50" s="275">
        <v>0</v>
      </c>
      <c r="CT50" s="275"/>
      <c r="CU50" s="275"/>
      <c r="CV50" s="275"/>
      <c r="CW50" s="275">
        <v>0</v>
      </c>
      <c r="CX50" s="275">
        <v>0</v>
      </c>
      <c r="CY50" s="275">
        <v>0</v>
      </c>
      <c r="CZ50" s="275">
        <v>0</v>
      </c>
      <c r="DA50" s="275">
        <v>0</v>
      </c>
      <c r="DB50" s="276">
        <v>0</v>
      </c>
      <c r="DC50" s="276">
        <v>0</v>
      </c>
      <c r="DD50" s="276">
        <v>0</v>
      </c>
      <c r="DE50" s="276"/>
      <c r="DF50" s="276"/>
      <c r="DG50" s="276"/>
      <c r="DH50" s="276"/>
      <c r="DI50" s="276"/>
      <c r="DJ50" s="276"/>
      <c r="DK50" s="276"/>
      <c r="DL50" s="271"/>
      <c r="DM50" s="275">
        <v>0</v>
      </c>
      <c r="DN50" s="275">
        <v>0</v>
      </c>
      <c r="DO50" s="275">
        <v>0</v>
      </c>
      <c r="DP50" s="275">
        <v>0</v>
      </c>
      <c r="DQ50" s="275">
        <v>0</v>
      </c>
      <c r="DR50" s="275"/>
      <c r="DS50" s="275">
        <v>0</v>
      </c>
      <c r="DT50" s="275">
        <v>0</v>
      </c>
      <c r="DU50" s="275">
        <v>0</v>
      </c>
      <c r="DV50" s="275"/>
      <c r="DW50" s="275"/>
      <c r="DX50" s="275"/>
      <c r="DY50" s="275">
        <v>0</v>
      </c>
      <c r="DZ50" s="275">
        <v>0</v>
      </c>
      <c r="EA50" s="275">
        <v>0</v>
      </c>
      <c r="EB50" s="275">
        <v>0</v>
      </c>
      <c r="EC50" s="275">
        <v>0</v>
      </c>
      <c r="ED50" s="276">
        <v>0</v>
      </c>
      <c r="EE50" s="276">
        <v>0</v>
      </c>
      <c r="EF50" s="276">
        <v>0</v>
      </c>
      <c r="EG50" s="276"/>
      <c r="EH50" s="276"/>
      <c r="EI50" s="276"/>
      <c r="EJ50" s="276"/>
      <c r="EK50" s="276"/>
      <c r="EL50" s="276"/>
      <c r="EM50" s="276"/>
      <c r="EN50" s="271"/>
      <c r="EO50" s="275">
        <v>0</v>
      </c>
      <c r="EP50" s="275">
        <v>0</v>
      </c>
      <c r="EQ50" s="275">
        <v>0</v>
      </c>
      <c r="ER50" s="275">
        <v>0</v>
      </c>
      <c r="ES50" s="275">
        <v>0</v>
      </c>
      <c r="ET50" s="275"/>
      <c r="EU50" s="275">
        <v>0</v>
      </c>
      <c r="EV50" s="275">
        <v>0</v>
      </c>
      <c r="EW50" s="275">
        <v>0</v>
      </c>
      <c r="EX50" s="275"/>
      <c r="EY50" s="275"/>
      <c r="EZ50" s="275"/>
      <c r="FA50" s="275">
        <v>0</v>
      </c>
      <c r="FB50" s="275">
        <v>0</v>
      </c>
      <c r="FC50" s="275">
        <v>0</v>
      </c>
      <c r="FD50" s="275">
        <v>0</v>
      </c>
      <c r="FE50" s="275">
        <v>0</v>
      </c>
      <c r="FF50" s="276">
        <v>0</v>
      </c>
      <c r="FG50" s="276">
        <v>0</v>
      </c>
      <c r="FH50" s="276">
        <v>0</v>
      </c>
      <c r="FI50" s="276"/>
      <c r="FJ50" s="276"/>
      <c r="FK50" s="276"/>
      <c r="FL50" s="276"/>
      <c r="FM50" s="276"/>
      <c r="FN50" s="276"/>
      <c r="FO50" s="276"/>
      <c r="FP50" s="276"/>
      <c r="FQ50" s="275">
        <v>0</v>
      </c>
      <c r="FR50" s="275">
        <v>0</v>
      </c>
      <c r="FS50" s="275">
        <v>0</v>
      </c>
      <c r="FT50" s="275">
        <v>0</v>
      </c>
      <c r="FU50" s="275">
        <v>0</v>
      </c>
      <c r="FV50" s="275"/>
      <c r="FW50" s="275">
        <v>0</v>
      </c>
      <c r="FX50" s="275">
        <v>0</v>
      </c>
      <c r="FY50" s="275">
        <v>0</v>
      </c>
      <c r="FZ50" s="275"/>
      <c r="GA50" s="275"/>
      <c r="GB50" s="275"/>
      <c r="GC50" s="275">
        <v>0</v>
      </c>
      <c r="GD50" s="275">
        <v>0</v>
      </c>
      <c r="GE50" s="275">
        <v>0</v>
      </c>
      <c r="GF50" s="275">
        <v>0</v>
      </c>
      <c r="GG50" s="275">
        <v>0</v>
      </c>
      <c r="GH50" s="276">
        <v>0</v>
      </c>
      <c r="GI50" s="276">
        <v>0</v>
      </c>
      <c r="GJ50" s="276">
        <v>0</v>
      </c>
      <c r="GK50" s="276"/>
      <c r="GL50" s="276"/>
      <c r="GM50" s="276"/>
      <c r="GN50" s="276"/>
      <c r="GO50" s="276"/>
      <c r="GP50" s="276"/>
      <c r="GQ50" s="276"/>
    </row>
    <row r="51" spans="1:199" ht="12.75" hidden="1" customHeight="1">
      <c r="A51" s="269">
        <v>4</v>
      </c>
      <c r="B51" s="270" t="s">
        <v>412</v>
      </c>
      <c r="C51" s="271">
        <v>4</v>
      </c>
      <c r="D51" s="271"/>
      <c r="E51" s="275">
        <v>0</v>
      </c>
      <c r="F51" s="275">
        <v>0</v>
      </c>
      <c r="G51" s="275">
        <v>0</v>
      </c>
      <c r="H51" s="275">
        <v>0</v>
      </c>
      <c r="I51" s="275">
        <v>0</v>
      </c>
      <c r="J51" s="275"/>
      <c r="K51" s="275">
        <v>0</v>
      </c>
      <c r="L51" s="275">
        <v>0</v>
      </c>
      <c r="M51" s="275">
        <v>0</v>
      </c>
      <c r="N51" s="275"/>
      <c r="O51" s="275"/>
      <c r="P51" s="275"/>
      <c r="Q51" s="275">
        <v>0</v>
      </c>
      <c r="R51" s="275">
        <v>0</v>
      </c>
      <c r="S51" s="275">
        <v>0</v>
      </c>
      <c r="T51" s="275">
        <v>0</v>
      </c>
      <c r="U51" s="275">
        <v>0</v>
      </c>
      <c r="V51" s="276">
        <v>0</v>
      </c>
      <c r="W51" s="276">
        <v>0</v>
      </c>
      <c r="X51" s="276">
        <v>0</v>
      </c>
      <c r="Y51" s="276"/>
      <c r="Z51" s="276"/>
      <c r="AA51" s="276"/>
      <c r="AB51" s="276"/>
      <c r="AC51" s="276"/>
      <c r="AD51" s="276"/>
      <c r="AE51" s="276"/>
      <c r="AF51" s="271"/>
      <c r="AG51" s="275">
        <v>0</v>
      </c>
      <c r="AH51" s="275">
        <v>0</v>
      </c>
      <c r="AI51" s="275">
        <v>0</v>
      </c>
      <c r="AJ51" s="275">
        <v>0</v>
      </c>
      <c r="AK51" s="275">
        <v>0</v>
      </c>
      <c r="AL51" s="275"/>
      <c r="AM51" s="275">
        <v>0</v>
      </c>
      <c r="AN51" s="275">
        <v>0</v>
      </c>
      <c r="AO51" s="275">
        <v>0</v>
      </c>
      <c r="AP51" s="275"/>
      <c r="AQ51" s="275"/>
      <c r="AR51" s="275"/>
      <c r="AS51" s="275">
        <v>0</v>
      </c>
      <c r="AT51" s="275">
        <v>0</v>
      </c>
      <c r="AU51" s="275">
        <v>0</v>
      </c>
      <c r="AV51" s="275">
        <v>0</v>
      </c>
      <c r="AW51" s="275">
        <v>0</v>
      </c>
      <c r="AX51" s="276">
        <v>0</v>
      </c>
      <c r="AY51" s="276">
        <v>0</v>
      </c>
      <c r="AZ51" s="276">
        <v>0</v>
      </c>
      <c r="BA51" s="276"/>
      <c r="BB51" s="276"/>
      <c r="BC51" s="276"/>
      <c r="BD51" s="276"/>
      <c r="BE51" s="276"/>
      <c r="BF51" s="276"/>
      <c r="BG51" s="276"/>
      <c r="BH51" s="271"/>
      <c r="BI51" s="275">
        <v>0</v>
      </c>
      <c r="BJ51" s="275">
        <v>0</v>
      </c>
      <c r="BK51" s="275">
        <v>0</v>
      </c>
      <c r="BL51" s="275">
        <v>0</v>
      </c>
      <c r="BM51" s="275">
        <v>0</v>
      </c>
      <c r="BN51" s="275"/>
      <c r="BO51" s="275">
        <v>0</v>
      </c>
      <c r="BP51" s="275">
        <v>0</v>
      </c>
      <c r="BQ51" s="275">
        <v>0</v>
      </c>
      <c r="BR51" s="275"/>
      <c r="BS51" s="275"/>
      <c r="BT51" s="275"/>
      <c r="BU51" s="275">
        <v>0</v>
      </c>
      <c r="BV51" s="275">
        <v>0</v>
      </c>
      <c r="BW51" s="275">
        <v>0</v>
      </c>
      <c r="BX51" s="275">
        <v>0</v>
      </c>
      <c r="BY51" s="275">
        <v>0</v>
      </c>
      <c r="BZ51" s="276">
        <v>0</v>
      </c>
      <c r="CA51" s="276">
        <v>0</v>
      </c>
      <c r="CB51" s="276">
        <v>0</v>
      </c>
      <c r="CC51" s="276"/>
      <c r="CD51" s="276"/>
      <c r="CE51" s="276"/>
      <c r="CF51" s="276"/>
      <c r="CG51" s="276"/>
      <c r="CH51" s="276"/>
      <c r="CI51" s="276"/>
      <c r="CJ51" s="271"/>
      <c r="CK51" s="275">
        <v>0</v>
      </c>
      <c r="CL51" s="275">
        <v>0</v>
      </c>
      <c r="CM51" s="275">
        <v>0</v>
      </c>
      <c r="CN51" s="275">
        <v>0</v>
      </c>
      <c r="CO51" s="275">
        <v>0</v>
      </c>
      <c r="CP51" s="275"/>
      <c r="CQ51" s="275">
        <v>0</v>
      </c>
      <c r="CR51" s="275">
        <v>0</v>
      </c>
      <c r="CS51" s="275">
        <v>0</v>
      </c>
      <c r="CT51" s="275"/>
      <c r="CU51" s="275"/>
      <c r="CV51" s="275"/>
      <c r="CW51" s="275">
        <v>0</v>
      </c>
      <c r="CX51" s="275">
        <v>0</v>
      </c>
      <c r="CY51" s="275">
        <v>0</v>
      </c>
      <c r="CZ51" s="275">
        <v>0</v>
      </c>
      <c r="DA51" s="275">
        <v>0</v>
      </c>
      <c r="DB51" s="276">
        <v>0</v>
      </c>
      <c r="DC51" s="276">
        <v>0</v>
      </c>
      <c r="DD51" s="276">
        <v>0</v>
      </c>
      <c r="DE51" s="276"/>
      <c r="DF51" s="276"/>
      <c r="DG51" s="276"/>
      <c r="DH51" s="276"/>
      <c r="DI51" s="276"/>
      <c r="DJ51" s="276"/>
      <c r="DK51" s="276"/>
      <c r="DL51" s="271"/>
      <c r="DM51" s="275">
        <v>0</v>
      </c>
      <c r="DN51" s="275">
        <v>0</v>
      </c>
      <c r="DO51" s="275">
        <v>0</v>
      </c>
      <c r="DP51" s="275">
        <v>0</v>
      </c>
      <c r="DQ51" s="275">
        <v>0</v>
      </c>
      <c r="DR51" s="275"/>
      <c r="DS51" s="275">
        <v>0</v>
      </c>
      <c r="DT51" s="275">
        <v>0</v>
      </c>
      <c r="DU51" s="275">
        <v>0</v>
      </c>
      <c r="DV51" s="275"/>
      <c r="DW51" s="275"/>
      <c r="DX51" s="275"/>
      <c r="DY51" s="275">
        <v>0</v>
      </c>
      <c r="DZ51" s="275">
        <v>0</v>
      </c>
      <c r="EA51" s="275">
        <v>0</v>
      </c>
      <c r="EB51" s="275">
        <v>0</v>
      </c>
      <c r="EC51" s="275">
        <v>0</v>
      </c>
      <c r="ED51" s="276">
        <v>0</v>
      </c>
      <c r="EE51" s="276">
        <v>0</v>
      </c>
      <c r="EF51" s="276">
        <v>0</v>
      </c>
      <c r="EG51" s="276"/>
      <c r="EH51" s="276"/>
      <c r="EI51" s="276"/>
      <c r="EJ51" s="276"/>
      <c r="EK51" s="276"/>
      <c r="EL51" s="276"/>
      <c r="EM51" s="276"/>
      <c r="EN51" s="271"/>
      <c r="EO51" s="275">
        <v>0</v>
      </c>
      <c r="EP51" s="275">
        <v>0</v>
      </c>
      <c r="EQ51" s="275">
        <v>0</v>
      </c>
      <c r="ER51" s="275">
        <v>0</v>
      </c>
      <c r="ES51" s="275">
        <v>0</v>
      </c>
      <c r="ET51" s="275"/>
      <c r="EU51" s="275">
        <v>0</v>
      </c>
      <c r="EV51" s="275">
        <v>0</v>
      </c>
      <c r="EW51" s="275">
        <v>0</v>
      </c>
      <c r="EX51" s="275"/>
      <c r="EY51" s="275"/>
      <c r="EZ51" s="275"/>
      <c r="FA51" s="275">
        <v>0</v>
      </c>
      <c r="FB51" s="275">
        <v>0</v>
      </c>
      <c r="FC51" s="275">
        <v>0</v>
      </c>
      <c r="FD51" s="275">
        <v>0</v>
      </c>
      <c r="FE51" s="275">
        <v>0</v>
      </c>
      <c r="FF51" s="276">
        <v>0</v>
      </c>
      <c r="FG51" s="276">
        <v>0</v>
      </c>
      <c r="FH51" s="276">
        <v>0</v>
      </c>
      <c r="FI51" s="276"/>
      <c r="FJ51" s="276"/>
      <c r="FK51" s="276"/>
      <c r="FL51" s="276"/>
      <c r="FM51" s="276"/>
      <c r="FN51" s="276"/>
      <c r="FO51" s="276"/>
      <c r="FP51" s="276"/>
      <c r="FQ51" s="275">
        <v>0</v>
      </c>
      <c r="FR51" s="275">
        <v>0</v>
      </c>
      <c r="FS51" s="275">
        <v>0</v>
      </c>
      <c r="FT51" s="275">
        <v>0</v>
      </c>
      <c r="FU51" s="275">
        <v>0</v>
      </c>
      <c r="FV51" s="275"/>
      <c r="FW51" s="275">
        <v>0</v>
      </c>
      <c r="FX51" s="275">
        <v>0</v>
      </c>
      <c r="FY51" s="275">
        <v>0</v>
      </c>
      <c r="FZ51" s="275"/>
      <c r="GA51" s="275"/>
      <c r="GB51" s="275"/>
      <c r="GC51" s="275">
        <v>0</v>
      </c>
      <c r="GD51" s="275">
        <v>0</v>
      </c>
      <c r="GE51" s="275">
        <v>0</v>
      </c>
      <c r="GF51" s="275">
        <v>0</v>
      </c>
      <c r="GG51" s="275">
        <v>0</v>
      </c>
      <c r="GH51" s="276">
        <v>0</v>
      </c>
      <c r="GI51" s="276">
        <v>0</v>
      </c>
      <c r="GJ51" s="276">
        <v>0</v>
      </c>
      <c r="GK51" s="276"/>
      <c r="GL51" s="276"/>
      <c r="GM51" s="276"/>
      <c r="GN51" s="276"/>
      <c r="GO51" s="276"/>
      <c r="GP51" s="276"/>
      <c r="GQ51" s="276"/>
    </row>
    <row r="52" spans="1:199" ht="12.75" hidden="1" customHeight="1">
      <c r="A52" s="269">
        <v>5</v>
      </c>
      <c r="B52" s="270" t="s">
        <v>148</v>
      </c>
      <c r="C52" s="271">
        <v>5</v>
      </c>
      <c r="D52" s="271"/>
      <c r="E52" s="275">
        <v>0</v>
      </c>
      <c r="F52" s="275">
        <v>0</v>
      </c>
      <c r="G52" s="275">
        <v>0</v>
      </c>
      <c r="H52" s="275">
        <v>0</v>
      </c>
      <c r="I52" s="275">
        <v>0</v>
      </c>
      <c r="J52" s="275"/>
      <c r="K52" s="275">
        <v>0</v>
      </c>
      <c r="L52" s="275">
        <v>0</v>
      </c>
      <c r="M52" s="275">
        <v>0</v>
      </c>
      <c r="N52" s="275"/>
      <c r="O52" s="275"/>
      <c r="P52" s="275"/>
      <c r="Q52" s="275">
        <v>0</v>
      </c>
      <c r="R52" s="275">
        <v>0</v>
      </c>
      <c r="S52" s="275">
        <v>0</v>
      </c>
      <c r="T52" s="275">
        <v>0</v>
      </c>
      <c r="U52" s="275">
        <v>0</v>
      </c>
      <c r="V52" s="276">
        <v>0</v>
      </c>
      <c r="W52" s="276">
        <v>0</v>
      </c>
      <c r="X52" s="276">
        <v>0</v>
      </c>
      <c r="Y52" s="276"/>
      <c r="Z52" s="276"/>
      <c r="AA52" s="276"/>
      <c r="AB52" s="276"/>
      <c r="AC52" s="276"/>
      <c r="AD52" s="276"/>
      <c r="AE52" s="276"/>
      <c r="AF52" s="271"/>
      <c r="AG52" s="275">
        <v>0</v>
      </c>
      <c r="AH52" s="275">
        <v>0</v>
      </c>
      <c r="AI52" s="275">
        <v>0</v>
      </c>
      <c r="AJ52" s="275">
        <v>0</v>
      </c>
      <c r="AK52" s="275">
        <v>0</v>
      </c>
      <c r="AL52" s="275"/>
      <c r="AM52" s="275">
        <v>0</v>
      </c>
      <c r="AN52" s="275">
        <v>0</v>
      </c>
      <c r="AO52" s="275">
        <v>0</v>
      </c>
      <c r="AP52" s="275"/>
      <c r="AQ52" s="275"/>
      <c r="AR52" s="275"/>
      <c r="AS52" s="275">
        <v>0</v>
      </c>
      <c r="AT52" s="275">
        <v>0</v>
      </c>
      <c r="AU52" s="275">
        <v>0</v>
      </c>
      <c r="AV52" s="275">
        <v>0</v>
      </c>
      <c r="AW52" s="275">
        <v>0</v>
      </c>
      <c r="AX52" s="276">
        <v>0</v>
      </c>
      <c r="AY52" s="276">
        <v>0</v>
      </c>
      <c r="AZ52" s="276">
        <v>0</v>
      </c>
      <c r="BA52" s="276"/>
      <c r="BB52" s="276"/>
      <c r="BC52" s="276"/>
      <c r="BD52" s="276"/>
      <c r="BE52" s="276"/>
      <c r="BF52" s="276"/>
      <c r="BG52" s="276"/>
      <c r="BH52" s="271"/>
      <c r="BI52" s="275">
        <v>0</v>
      </c>
      <c r="BJ52" s="275">
        <v>0</v>
      </c>
      <c r="BK52" s="275">
        <v>0</v>
      </c>
      <c r="BL52" s="275">
        <v>0</v>
      </c>
      <c r="BM52" s="275">
        <v>0</v>
      </c>
      <c r="BN52" s="275"/>
      <c r="BO52" s="275">
        <v>0</v>
      </c>
      <c r="BP52" s="275">
        <v>0</v>
      </c>
      <c r="BQ52" s="275">
        <v>0</v>
      </c>
      <c r="BR52" s="275"/>
      <c r="BS52" s="275"/>
      <c r="BT52" s="275"/>
      <c r="BU52" s="275">
        <v>0</v>
      </c>
      <c r="BV52" s="275">
        <v>0</v>
      </c>
      <c r="BW52" s="275">
        <v>0</v>
      </c>
      <c r="BX52" s="275">
        <v>0</v>
      </c>
      <c r="BY52" s="275">
        <v>0</v>
      </c>
      <c r="BZ52" s="276">
        <v>0</v>
      </c>
      <c r="CA52" s="276">
        <v>0</v>
      </c>
      <c r="CB52" s="276">
        <v>0</v>
      </c>
      <c r="CC52" s="276"/>
      <c r="CD52" s="276"/>
      <c r="CE52" s="276"/>
      <c r="CF52" s="276"/>
      <c r="CG52" s="276"/>
      <c r="CH52" s="276"/>
      <c r="CI52" s="276"/>
      <c r="CJ52" s="271"/>
      <c r="CK52" s="275">
        <v>0</v>
      </c>
      <c r="CL52" s="275">
        <v>0</v>
      </c>
      <c r="CM52" s="275">
        <v>0</v>
      </c>
      <c r="CN52" s="275">
        <v>0</v>
      </c>
      <c r="CO52" s="275">
        <v>0</v>
      </c>
      <c r="CP52" s="275"/>
      <c r="CQ52" s="275">
        <v>0</v>
      </c>
      <c r="CR52" s="275">
        <v>0</v>
      </c>
      <c r="CS52" s="275">
        <v>0</v>
      </c>
      <c r="CT52" s="275"/>
      <c r="CU52" s="275"/>
      <c r="CV52" s="275"/>
      <c r="CW52" s="275">
        <v>0</v>
      </c>
      <c r="CX52" s="275">
        <v>0</v>
      </c>
      <c r="CY52" s="275">
        <v>0</v>
      </c>
      <c r="CZ52" s="275">
        <v>0</v>
      </c>
      <c r="DA52" s="275">
        <v>0</v>
      </c>
      <c r="DB52" s="276">
        <v>0</v>
      </c>
      <c r="DC52" s="276">
        <v>0</v>
      </c>
      <c r="DD52" s="276">
        <v>0</v>
      </c>
      <c r="DE52" s="276"/>
      <c r="DF52" s="276"/>
      <c r="DG52" s="276"/>
      <c r="DH52" s="276"/>
      <c r="DI52" s="276"/>
      <c r="DJ52" s="276"/>
      <c r="DK52" s="276"/>
      <c r="DL52" s="271"/>
      <c r="DM52" s="275">
        <v>0</v>
      </c>
      <c r="DN52" s="275">
        <v>0</v>
      </c>
      <c r="DO52" s="275">
        <v>0</v>
      </c>
      <c r="DP52" s="275">
        <v>0</v>
      </c>
      <c r="DQ52" s="275">
        <v>0</v>
      </c>
      <c r="DR52" s="275"/>
      <c r="DS52" s="275">
        <v>0</v>
      </c>
      <c r="DT52" s="275">
        <v>0</v>
      </c>
      <c r="DU52" s="275">
        <v>0</v>
      </c>
      <c r="DV52" s="275"/>
      <c r="DW52" s="275"/>
      <c r="DX52" s="275"/>
      <c r="DY52" s="275">
        <v>0</v>
      </c>
      <c r="DZ52" s="275">
        <v>0</v>
      </c>
      <c r="EA52" s="275">
        <v>0</v>
      </c>
      <c r="EB52" s="275">
        <v>0</v>
      </c>
      <c r="EC52" s="275">
        <v>0</v>
      </c>
      <c r="ED52" s="276">
        <v>0</v>
      </c>
      <c r="EE52" s="276">
        <v>0</v>
      </c>
      <c r="EF52" s="276">
        <v>0</v>
      </c>
      <c r="EG52" s="276"/>
      <c r="EH52" s="276"/>
      <c r="EI52" s="276"/>
      <c r="EJ52" s="276"/>
      <c r="EK52" s="276"/>
      <c r="EL52" s="276"/>
      <c r="EM52" s="276"/>
      <c r="EN52" s="271"/>
      <c r="EO52" s="275">
        <v>0</v>
      </c>
      <c r="EP52" s="275">
        <v>0</v>
      </c>
      <c r="EQ52" s="275">
        <v>0</v>
      </c>
      <c r="ER52" s="275">
        <v>0</v>
      </c>
      <c r="ES52" s="275">
        <v>0</v>
      </c>
      <c r="ET52" s="275"/>
      <c r="EU52" s="275">
        <v>0</v>
      </c>
      <c r="EV52" s="275">
        <v>0</v>
      </c>
      <c r="EW52" s="275">
        <v>0</v>
      </c>
      <c r="EX52" s="275"/>
      <c r="EY52" s="275"/>
      <c r="EZ52" s="275"/>
      <c r="FA52" s="275">
        <v>0</v>
      </c>
      <c r="FB52" s="275">
        <v>0</v>
      </c>
      <c r="FC52" s="275">
        <v>0</v>
      </c>
      <c r="FD52" s="275">
        <v>0</v>
      </c>
      <c r="FE52" s="275">
        <v>0</v>
      </c>
      <c r="FF52" s="276">
        <v>0</v>
      </c>
      <c r="FG52" s="276">
        <v>0</v>
      </c>
      <c r="FH52" s="276">
        <v>0</v>
      </c>
      <c r="FI52" s="276"/>
      <c r="FJ52" s="276"/>
      <c r="FK52" s="276"/>
      <c r="FL52" s="276"/>
      <c r="FM52" s="276"/>
      <c r="FN52" s="276"/>
      <c r="FO52" s="276"/>
      <c r="FP52" s="276"/>
      <c r="FQ52" s="275">
        <v>0</v>
      </c>
      <c r="FR52" s="275">
        <v>0</v>
      </c>
      <c r="FS52" s="275">
        <v>0</v>
      </c>
      <c r="FT52" s="275">
        <v>25</v>
      </c>
      <c r="FU52" s="275">
        <v>6</v>
      </c>
      <c r="FV52" s="275"/>
      <c r="FW52" s="275">
        <v>0</v>
      </c>
      <c r="FX52" s="275">
        <v>0</v>
      </c>
      <c r="FY52" s="275">
        <v>0</v>
      </c>
      <c r="FZ52" s="275"/>
      <c r="GA52" s="275"/>
      <c r="GB52" s="275"/>
      <c r="GC52" s="275">
        <v>0</v>
      </c>
      <c r="GD52" s="275">
        <v>0</v>
      </c>
      <c r="GE52" s="275">
        <v>0</v>
      </c>
      <c r="GF52" s="275">
        <v>0</v>
      </c>
      <c r="GG52" s="275">
        <v>0</v>
      </c>
      <c r="GH52" s="276">
        <v>25</v>
      </c>
      <c r="GI52" s="276">
        <v>6</v>
      </c>
      <c r="GJ52" s="276">
        <v>0</v>
      </c>
      <c r="GK52" s="276"/>
      <c r="GL52" s="276"/>
      <c r="GM52" s="276"/>
      <c r="GN52" s="276"/>
      <c r="GO52" s="276"/>
      <c r="GP52" s="276"/>
      <c r="GQ52" s="276"/>
    </row>
    <row r="53" spans="1:199" ht="12.75" hidden="1" customHeight="1">
      <c r="A53" s="269">
        <v>6</v>
      </c>
      <c r="B53" s="270" t="s">
        <v>150</v>
      </c>
      <c r="C53" s="271">
        <v>6</v>
      </c>
      <c r="D53" s="271"/>
      <c r="E53" s="275">
        <v>0</v>
      </c>
      <c r="F53" s="275">
        <v>0</v>
      </c>
      <c r="G53" s="275">
        <v>0</v>
      </c>
      <c r="H53" s="275">
        <v>0</v>
      </c>
      <c r="I53" s="275">
        <v>0</v>
      </c>
      <c r="J53" s="275"/>
      <c r="K53" s="275">
        <v>0</v>
      </c>
      <c r="L53" s="275">
        <v>0</v>
      </c>
      <c r="M53" s="275">
        <v>0</v>
      </c>
      <c r="N53" s="275"/>
      <c r="O53" s="275"/>
      <c r="P53" s="275"/>
      <c r="Q53" s="275">
        <v>0</v>
      </c>
      <c r="R53" s="275">
        <v>0</v>
      </c>
      <c r="S53" s="275">
        <v>0</v>
      </c>
      <c r="T53" s="275">
        <v>0</v>
      </c>
      <c r="U53" s="275">
        <v>0</v>
      </c>
      <c r="V53" s="276">
        <v>0</v>
      </c>
      <c r="W53" s="276">
        <v>0</v>
      </c>
      <c r="X53" s="276">
        <v>0</v>
      </c>
      <c r="Y53" s="276"/>
      <c r="Z53" s="276"/>
      <c r="AA53" s="276"/>
      <c r="AB53" s="276"/>
      <c r="AC53" s="276"/>
      <c r="AD53" s="276"/>
      <c r="AE53" s="276"/>
      <c r="AF53" s="271"/>
      <c r="AG53" s="275">
        <v>0</v>
      </c>
      <c r="AH53" s="275">
        <v>0</v>
      </c>
      <c r="AI53" s="275">
        <v>0</v>
      </c>
      <c r="AJ53" s="275">
        <v>0</v>
      </c>
      <c r="AK53" s="275">
        <v>0</v>
      </c>
      <c r="AL53" s="275"/>
      <c r="AM53" s="275">
        <v>0</v>
      </c>
      <c r="AN53" s="275">
        <v>0</v>
      </c>
      <c r="AO53" s="275">
        <v>0</v>
      </c>
      <c r="AP53" s="275"/>
      <c r="AQ53" s="275"/>
      <c r="AR53" s="275"/>
      <c r="AS53" s="275">
        <v>0</v>
      </c>
      <c r="AT53" s="275">
        <v>0</v>
      </c>
      <c r="AU53" s="275">
        <v>0</v>
      </c>
      <c r="AV53" s="275">
        <v>0</v>
      </c>
      <c r="AW53" s="275">
        <v>0</v>
      </c>
      <c r="AX53" s="276">
        <v>0</v>
      </c>
      <c r="AY53" s="276">
        <v>0</v>
      </c>
      <c r="AZ53" s="276">
        <v>0</v>
      </c>
      <c r="BA53" s="276"/>
      <c r="BB53" s="276"/>
      <c r="BC53" s="276"/>
      <c r="BD53" s="276"/>
      <c r="BE53" s="276"/>
      <c r="BF53" s="276"/>
      <c r="BG53" s="276"/>
      <c r="BH53" s="271"/>
      <c r="BI53" s="275">
        <v>0</v>
      </c>
      <c r="BJ53" s="275">
        <v>0</v>
      </c>
      <c r="BK53" s="275">
        <v>0</v>
      </c>
      <c r="BL53" s="275">
        <v>0</v>
      </c>
      <c r="BM53" s="275">
        <v>0</v>
      </c>
      <c r="BN53" s="275"/>
      <c r="BO53" s="275">
        <v>0</v>
      </c>
      <c r="BP53" s="275">
        <v>0</v>
      </c>
      <c r="BQ53" s="275">
        <v>0</v>
      </c>
      <c r="BR53" s="275"/>
      <c r="BS53" s="275"/>
      <c r="BT53" s="275"/>
      <c r="BU53" s="275">
        <v>0</v>
      </c>
      <c r="BV53" s="275">
        <v>0</v>
      </c>
      <c r="BW53" s="275">
        <v>0</v>
      </c>
      <c r="BX53" s="275">
        <v>0</v>
      </c>
      <c r="BY53" s="275">
        <v>0</v>
      </c>
      <c r="BZ53" s="276">
        <v>0</v>
      </c>
      <c r="CA53" s="276">
        <v>0</v>
      </c>
      <c r="CB53" s="276">
        <v>0</v>
      </c>
      <c r="CC53" s="276"/>
      <c r="CD53" s="276"/>
      <c r="CE53" s="276"/>
      <c r="CF53" s="276"/>
      <c r="CG53" s="276"/>
      <c r="CH53" s="276"/>
      <c r="CI53" s="276"/>
      <c r="CJ53" s="271"/>
      <c r="CK53" s="275">
        <v>0</v>
      </c>
      <c r="CL53" s="275">
        <v>0</v>
      </c>
      <c r="CM53" s="275">
        <v>0</v>
      </c>
      <c r="CN53" s="275">
        <v>0</v>
      </c>
      <c r="CO53" s="275">
        <v>0</v>
      </c>
      <c r="CP53" s="275"/>
      <c r="CQ53" s="275">
        <v>0</v>
      </c>
      <c r="CR53" s="275">
        <v>0</v>
      </c>
      <c r="CS53" s="275">
        <v>0</v>
      </c>
      <c r="CT53" s="275"/>
      <c r="CU53" s="275"/>
      <c r="CV53" s="275"/>
      <c r="CW53" s="275">
        <v>0</v>
      </c>
      <c r="CX53" s="275">
        <v>0</v>
      </c>
      <c r="CY53" s="275">
        <v>0</v>
      </c>
      <c r="CZ53" s="275">
        <v>0</v>
      </c>
      <c r="DA53" s="275">
        <v>0</v>
      </c>
      <c r="DB53" s="276">
        <v>0</v>
      </c>
      <c r="DC53" s="276">
        <v>0</v>
      </c>
      <c r="DD53" s="276">
        <v>0</v>
      </c>
      <c r="DE53" s="276"/>
      <c r="DF53" s="276"/>
      <c r="DG53" s="276"/>
      <c r="DH53" s="276"/>
      <c r="DI53" s="276"/>
      <c r="DJ53" s="276"/>
      <c r="DK53" s="276"/>
      <c r="DL53" s="271"/>
      <c r="DM53" s="275">
        <v>0</v>
      </c>
      <c r="DN53" s="275">
        <v>0</v>
      </c>
      <c r="DO53" s="275">
        <v>0</v>
      </c>
      <c r="DP53" s="275">
        <v>0</v>
      </c>
      <c r="DQ53" s="275">
        <v>0</v>
      </c>
      <c r="DR53" s="275"/>
      <c r="DS53" s="275">
        <v>0</v>
      </c>
      <c r="DT53" s="275">
        <v>0</v>
      </c>
      <c r="DU53" s="275">
        <v>0</v>
      </c>
      <c r="DV53" s="275"/>
      <c r="DW53" s="275"/>
      <c r="DX53" s="275"/>
      <c r="DY53" s="275">
        <v>0</v>
      </c>
      <c r="DZ53" s="275">
        <v>0</v>
      </c>
      <c r="EA53" s="275">
        <v>0</v>
      </c>
      <c r="EB53" s="275">
        <v>0</v>
      </c>
      <c r="EC53" s="275">
        <v>0</v>
      </c>
      <c r="ED53" s="276">
        <v>0</v>
      </c>
      <c r="EE53" s="276">
        <v>0</v>
      </c>
      <c r="EF53" s="276">
        <v>0</v>
      </c>
      <c r="EG53" s="276"/>
      <c r="EH53" s="276"/>
      <c r="EI53" s="276"/>
      <c r="EJ53" s="276"/>
      <c r="EK53" s="276"/>
      <c r="EL53" s="276"/>
      <c r="EM53" s="276"/>
      <c r="EN53" s="271"/>
      <c r="EO53" s="275">
        <v>0</v>
      </c>
      <c r="EP53" s="275">
        <v>0</v>
      </c>
      <c r="EQ53" s="275">
        <v>0</v>
      </c>
      <c r="ER53" s="275">
        <v>0</v>
      </c>
      <c r="ES53" s="275">
        <v>0</v>
      </c>
      <c r="ET53" s="275"/>
      <c r="EU53" s="275">
        <v>0</v>
      </c>
      <c r="EV53" s="275">
        <v>0</v>
      </c>
      <c r="EW53" s="275">
        <v>0</v>
      </c>
      <c r="EX53" s="275"/>
      <c r="EY53" s="275"/>
      <c r="EZ53" s="275"/>
      <c r="FA53" s="275">
        <v>0</v>
      </c>
      <c r="FB53" s="275">
        <v>0</v>
      </c>
      <c r="FC53" s="275">
        <v>0</v>
      </c>
      <c r="FD53" s="275">
        <v>0</v>
      </c>
      <c r="FE53" s="275">
        <v>0</v>
      </c>
      <c r="FF53" s="276">
        <v>0</v>
      </c>
      <c r="FG53" s="276">
        <v>0</v>
      </c>
      <c r="FH53" s="276">
        <v>0</v>
      </c>
      <c r="FI53" s="276"/>
      <c r="FJ53" s="276"/>
      <c r="FK53" s="276"/>
      <c r="FL53" s="276"/>
      <c r="FM53" s="276"/>
      <c r="FN53" s="276"/>
      <c r="FO53" s="276"/>
      <c r="FP53" s="276"/>
      <c r="FQ53" s="275">
        <v>0</v>
      </c>
      <c r="FR53" s="275">
        <v>0</v>
      </c>
      <c r="FS53" s="275">
        <v>0</v>
      </c>
      <c r="FT53" s="275">
        <v>0</v>
      </c>
      <c r="FU53" s="275">
        <v>0</v>
      </c>
      <c r="FV53" s="275"/>
      <c r="FW53" s="275">
        <v>0</v>
      </c>
      <c r="FX53" s="275">
        <v>0</v>
      </c>
      <c r="FY53" s="275">
        <v>0</v>
      </c>
      <c r="FZ53" s="275"/>
      <c r="GA53" s="275"/>
      <c r="GB53" s="275"/>
      <c r="GC53" s="275">
        <v>0</v>
      </c>
      <c r="GD53" s="275">
        <v>0</v>
      </c>
      <c r="GE53" s="275">
        <v>0</v>
      </c>
      <c r="GF53" s="275">
        <v>0</v>
      </c>
      <c r="GG53" s="275">
        <v>0</v>
      </c>
      <c r="GH53" s="276">
        <v>0</v>
      </c>
      <c r="GI53" s="276">
        <v>0</v>
      </c>
      <c r="GJ53" s="276">
        <v>0</v>
      </c>
      <c r="GK53" s="276"/>
      <c r="GL53" s="276"/>
      <c r="GM53" s="276"/>
      <c r="GN53" s="276"/>
      <c r="GO53" s="276"/>
      <c r="GP53" s="276"/>
      <c r="GQ53" s="276"/>
    </row>
    <row r="54" spans="1:199" ht="12.75" hidden="1" customHeight="1">
      <c r="A54" s="269">
        <v>7</v>
      </c>
      <c r="B54" s="270" t="s">
        <v>142</v>
      </c>
      <c r="C54" s="271">
        <v>7</v>
      </c>
      <c r="D54" s="271"/>
      <c r="E54" s="275">
        <v>0</v>
      </c>
      <c r="F54" s="275">
        <v>0</v>
      </c>
      <c r="G54" s="275">
        <v>0</v>
      </c>
      <c r="H54" s="275">
        <v>0</v>
      </c>
      <c r="I54" s="275">
        <v>0</v>
      </c>
      <c r="J54" s="275"/>
      <c r="K54" s="275">
        <v>0</v>
      </c>
      <c r="L54" s="275">
        <v>0</v>
      </c>
      <c r="M54" s="275">
        <v>0</v>
      </c>
      <c r="N54" s="275"/>
      <c r="O54" s="275"/>
      <c r="P54" s="275"/>
      <c r="Q54" s="275">
        <v>0</v>
      </c>
      <c r="R54" s="275">
        <v>0</v>
      </c>
      <c r="S54" s="275">
        <v>0</v>
      </c>
      <c r="T54" s="275">
        <v>0</v>
      </c>
      <c r="U54" s="275">
        <v>0</v>
      </c>
      <c r="V54" s="276">
        <v>0</v>
      </c>
      <c r="W54" s="276">
        <v>0</v>
      </c>
      <c r="X54" s="276">
        <v>0</v>
      </c>
      <c r="Y54" s="276"/>
      <c r="Z54" s="276"/>
      <c r="AA54" s="276"/>
      <c r="AB54" s="276"/>
      <c r="AC54" s="276"/>
      <c r="AD54" s="276"/>
      <c r="AE54" s="276"/>
      <c r="AF54" s="271"/>
      <c r="AG54" s="275">
        <v>0</v>
      </c>
      <c r="AH54" s="275">
        <v>0</v>
      </c>
      <c r="AI54" s="275">
        <v>0</v>
      </c>
      <c r="AJ54" s="275">
        <v>0</v>
      </c>
      <c r="AK54" s="275">
        <v>0</v>
      </c>
      <c r="AL54" s="275"/>
      <c r="AM54" s="275">
        <v>0</v>
      </c>
      <c r="AN54" s="275">
        <v>0</v>
      </c>
      <c r="AO54" s="275">
        <v>0</v>
      </c>
      <c r="AP54" s="275"/>
      <c r="AQ54" s="275"/>
      <c r="AR54" s="275"/>
      <c r="AS54" s="275">
        <v>0</v>
      </c>
      <c r="AT54" s="275">
        <v>0</v>
      </c>
      <c r="AU54" s="275">
        <v>0</v>
      </c>
      <c r="AV54" s="275">
        <v>0</v>
      </c>
      <c r="AW54" s="275">
        <v>0</v>
      </c>
      <c r="AX54" s="276">
        <v>0</v>
      </c>
      <c r="AY54" s="276">
        <v>0</v>
      </c>
      <c r="AZ54" s="276">
        <v>0</v>
      </c>
      <c r="BA54" s="276"/>
      <c r="BB54" s="276"/>
      <c r="BC54" s="276"/>
      <c r="BD54" s="276"/>
      <c r="BE54" s="276"/>
      <c r="BF54" s="276"/>
      <c r="BG54" s="276"/>
      <c r="BH54" s="271"/>
      <c r="BI54" s="275">
        <v>0</v>
      </c>
      <c r="BJ54" s="275">
        <v>0</v>
      </c>
      <c r="BK54" s="275">
        <v>0</v>
      </c>
      <c r="BL54" s="275">
        <v>0</v>
      </c>
      <c r="BM54" s="275">
        <v>0</v>
      </c>
      <c r="BN54" s="275"/>
      <c r="BO54" s="275">
        <v>0</v>
      </c>
      <c r="BP54" s="275">
        <v>0</v>
      </c>
      <c r="BQ54" s="275">
        <v>0</v>
      </c>
      <c r="BR54" s="275"/>
      <c r="BS54" s="275"/>
      <c r="BT54" s="275"/>
      <c r="BU54" s="275">
        <v>0</v>
      </c>
      <c r="BV54" s="275">
        <v>0</v>
      </c>
      <c r="BW54" s="275">
        <v>0</v>
      </c>
      <c r="BX54" s="275">
        <v>0</v>
      </c>
      <c r="BY54" s="275">
        <v>0</v>
      </c>
      <c r="BZ54" s="276">
        <v>0</v>
      </c>
      <c r="CA54" s="276">
        <v>0</v>
      </c>
      <c r="CB54" s="276">
        <v>0</v>
      </c>
      <c r="CC54" s="276"/>
      <c r="CD54" s="276"/>
      <c r="CE54" s="276"/>
      <c r="CF54" s="276"/>
      <c r="CG54" s="276"/>
      <c r="CH54" s="276"/>
      <c r="CI54" s="276"/>
      <c r="CJ54" s="271"/>
      <c r="CK54" s="275">
        <v>0</v>
      </c>
      <c r="CL54" s="275">
        <v>0</v>
      </c>
      <c r="CM54" s="275">
        <v>0</v>
      </c>
      <c r="CN54" s="275">
        <v>0</v>
      </c>
      <c r="CO54" s="275">
        <v>0</v>
      </c>
      <c r="CP54" s="275"/>
      <c r="CQ54" s="275">
        <v>0</v>
      </c>
      <c r="CR54" s="275">
        <v>0</v>
      </c>
      <c r="CS54" s="275">
        <v>0</v>
      </c>
      <c r="CT54" s="275"/>
      <c r="CU54" s="275"/>
      <c r="CV54" s="275"/>
      <c r="CW54" s="275">
        <v>0</v>
      </c>
      <c r="CX54" s="275">
        <v>0</v>
      </c>
      <c r="CY54" s="275">
        <v>0</v>
      </c>
      <c r="CZ54" s="275">
        <v>0</v>
      </c>
      <c r="DA54" s="275">
        <v>0</v>
      </c>
      <c r="DB54" s="276">
        <v>0</v>
      </c>
      <c r="DC54" s="276">
        <v>0</v>
      </c>
      <c r="DD54" s="276">
        <v>0</v>
      </c>
      <c r="DE54" s="276"/>
      <c r="DF54" s="276"/>
      <c r="DG54" s="276"/>
      <c r="DH54" s="276"/>
      <c r="DI54" s="276"/>
      <c r="DJ54" s="276"/>
      <c r="DK54" s="276"/>
      <c r="DL54" s="271"/>
      <c r="DM54" s="275">
        <v>0</v>
      </c>
      <c r="DN54" s="275">
        <v>0</v>
      </c>
      <c r="DO54" s="275">
        <v>0</v>
      </c>
      <c r="DP54" s="275">
        <v>0</v>
      </c>
      <c r="DQ54" s="275">
        <v>0</v>
      </c>
      <c r="DR54" s="275"/>
      <c r="DS54" s="275">
        <v>0</v>
      </c>
      <c r="DT54" s="275">
        <v>0</v>
      </c>
      <c r="DU54" s="275">
        <v>0</v>
      </c>
      <c r="DV54" s="275"/>
      <c r="DW54" s="275"/>
      <c r="DX54" s="275"/>
      <c r="DY54" s="275">
        <v>0</v>
      </c>
      <c r="DZ54" s="275">
        <v>0</v>
      </c>
      <c r="EA54" s="275">
        <v>0</v>
      </c>
      <c r="EB54" s="275">
        <v>0</v>
      </c>
      <c r="EC54" s="275">
        <v>0</v>
      </c>
      <c r="ED54" s="276">
        <v>0</v>
      </c>
      <c r="EE54" s="276">
        <v>0</v>
      </c>
      <c r="EF54" s="276">
        <v>0</v>
      </c>
      <c r="EG54" s="276"/>
      <c r="EH54" s="276"/>
      <c r="EI54" s="276"/>
      <c r="EJ54" s="276"/>
      <c r="EK54" s="276"/>
      <c r="EL54" s="276"/>
      <c r="EM54" s="276"/>
      <c r="EN54" s="271"/>
      <c r="EO54" s="275">
        <v>0</v>
      </c>
      <c r="EP54" s="275">
        <v>0</v>
      </c>
      <c r="EQ54" s="275">
        <v>0</v>
      </c>
      <c r="ER54" s="275">
        <v>0</v>
      </c>
      <c r="ES54" s="275">
        <v>0</v>
      </c>
      <c r="ET54" s="275"/>
      <c r="EU54" s="275">
        <v>0</v>
      </c>
      <c r="EV54" s="275">
        <v>0</v>
      </c>
      <c r="EW54" s="275">
        <v>0</v>
      </c>
      <c r="EX54" s="275"/>
      <c r="EY54" s="275"/>
      <c r="EZ54" s="275"/>
      <c r="FA54" s="275">
        <v>0</v>
      </c>
      <c r="FB54" s="275">
        <v>0</v>
      </c>
      <c r="FC54" s="275">
        <v>0</v>
      </c>
      <c r="FD54" s="275">
        <v>0</v>
      </c>
      <c r="FE54" s="275">
        <v>0</v>
      </c>
      <c r="FF54" s="276">
        <v>0</v>
      </c>
      <c r="FG54" s="276">
        <v>0</v>
      </c>
      <c r="FH54" s="276">
        <v>0</v>
      </c>
      <c r="FI54" s="276"/>
      <c r="FJ54" s="276"/>
      <c r="FK54" s="276"/>
      <c r="FL54" s="276"/>
      <c r="FM54" s="276"/>
      <c r="FN54" s="276"/>
      <c r="FO54" s="276"/>
      <c r="FP54" s="276"/>
      <c r="FQ54" s="275">
        <v>0</v>
      </c>
      <c r="FR54" s="275">
        <v>0</v>
      </c>
      <c r="FS54" s="275">
        <v>0</v>
      </c>
      <c r="FT54" s="275">
        <v>0</v>
      </c>
      <c r="FU54" s="275">
        <v>0</v>
      </c>
      <c r="FV54" s="275"/>
      <c r="FW54" s="275">
        <v>0</v>
      </c>
      <c r="FX54" s="275">
        <v>0</v>
      </c>
      <c r="FY54" s="275">
        <v>0</v>
      </c>
      <c r="FZ54" s="275"/>
      <c r="GA54" s="275"/>
      <c r="GB54" s="275"/>
      <c r="GC54" s="275">
        <v>0</v>
      </c>
      <c r="GD54" s="275">
        <v>2</v>
      </c>
      <c r="GE54" s="275">
        <v>10</v>
      </c>
      <c r="GF54" s="275">
        <v>0</v>
      </c>
      <c r="GG54" s="275">
        <v>0</v>
      </c>
      <c r="GH54" s="276">
        <v>10</v>
      </c>
      <c r="GI54" s="276">
        <v>0</v>
      </c>
      <c r="GJ54" s="276">
        <v>0</v>
      </c>
      <c r="GK54" s="276"/>
      <c r="GL54" s="276"/>
      <c r="GM54" s="276"/>
      <c r="GN54" s="276"/>
      <c r="GO54" s="276"/>
      <c r="GP54" s="276"/>
      <c r="GQ54" s="276"/>
    </row>
    <row r="55" spans="1:199" ht="12.75" hidden="1" customHeight="1">
      <c r="A55" s="269">
        <v>8</v>
      </c>
      <c r="B55" s="270" t="s">
        <v>143</v>
      </c>
      <c r="C55" s="271">
        <v>8</v>
      </c>
      <c r="D55" s="271"/>
      <c r="E55" s="275">
        <v>0</v>
      </c>
      <c r="F55" s="275">
        <v>0</v>
      </c>
      <c r="G55" s="275">
        <v>0</v>
      </c>
      <c r="H55" s="275">
        <v>0</v>
      </c>
      <c r="I55" s="275">
        <v>0</v>
      </c>
      <c r="J55" s="275"/>
      <c r="K55" s="275">
        <v>0</v>
      </c>
      <c r="L55" s="275">
        <v>0</v>
      </c>
      <c r="M55" s="275">
        <v>0</v>
      </c>
      <c r="N55" s="275"/>
      <c r="O55" s="275"/>
      <c r="P55" s="275"/>
      <c r="Q55" s="275">
        <v>0</v>
      </c>
      <c r="R55" s="275">
        <v>0</v>
      </c>
      <c r="S55" s="275">
        <v>0</v>
      </c>
      <c r="T55" s="275">
        <v>0</v>
      </c>
      <c r="U55" s="275">
        <v>0</v>
      </c>
      <c r="V55" s="276">
        <v>0</v>
      </c>
      <c r="W55" s="276">
        <v>0</v>
      </c>
      <c r="X55" s="276">
        <v>0</v>
      </c>
      <c r="Y55" s="276"/>
      <c r="Z55" s="276"/>
      <c r="AA55" s="276"/>
      <c r="AB55" s="276"/>
      <c r="AC55" s="276"/>
      <c r="AD55" s="276"/>
      <c r="AE55" s="276"/>
      <c r="AF55" s="271"/>
      <c r="AG55" s="275">
        <v>0</v>
      </c>
      <c r="AH55" s="275">
        <v>0</v>
      </c>
      <c r="AI55" s="275">
        <v>0</v>
      </c>
      <c r="AJ55" s="275">
        <v>0</v>
      </c>
      <c r="AK55" s="275">
        <v>0</v>
      </c>
      <c r="AL55" s="275"/>
      <c r="AM55" s="275">
        <v>0</v>
      </c>
      <c r="AN55" s="275">
        <v>0</v>
      </c>
      <c r="AO55" s="275">
        <v>0</v>
      </c>
      <c r="AP55" s="275"/>
      <c r="AQ55" s="275"/>
      <c r="AR55" s="275"/>
      <c r="AS55" s="275">
        <v>0</v>
      </c>
      <c r="AT55" s="275">
        <v>0</v>
      </c>
      <c r="AU55" s="275">
        <v>0</v>
      </c>
      <c r="AV55" s="275">
        <v>0</v>
      </c>
      <c r="AW55" s="275">
        <v>0</v>
      </c>
      <c r="AX55" s="276">
        <v>0</v>
      </c>
      <c r="AY55" s="276">
        <v>0</v>
      </c>
      <c r="AZ55" s="276">
        <v>0</v>
      </c>
      <c r="BA55" s="276"/>
      <c r="BB55" s="276"/>
      <c r="BC55" s="276"/>
      <c r="BD55" s="276"/>
      <c r="BE55" s="276"/>
      <c r="BF55" s="276"/>
      <c r="BG55" s="276"/>
      <c r="BH55" s="271"/>
      <c r="BI55" s="275">
        <v>0</v>
      </c>
      <c r="BJ55" s="275">
        <v>0</v>
      </c>
      <c r="BK55" s="275">
        <v>0</v>
      </c>
      <c r="BL55" s="275">
        <v>0</v>
      </c>
      <c r="BM55" s="275">
        <v>0</v>
      </c>
      <c r="BN55" s="275"/>
      <c r="BO55" s="275">
        <v>0</v>
      </c>
      <c r="BP55" s="275">
        <v>0</v>
      </c>
      <c r="BQ55" s="275">
        <v>0</v>
      </c>
      <c r="BR55" s="275"/>
      <c r="BS55" s="275"/>
      <c r="BT55" s="275"/>
      <c r="BU55" s="275">
        <v>0</v>
      </c>
      <c r="BV55" s="275">
        <v>0</v>
      </c>
      <c r="BW55" s="275">
        <v>0</v>
      </c>
      <c r="BX55" s="275">
        <v>0</v>
      </c>
      <c r="BY55" s="275">
        <v>0</v>
      </c>
      <c r="BZ55" s="276">
        <v>0</v>
      </c>
      <c r="CA55" s="276">
        <v>0</v>
      </c>
      <c r="CB55" s="276">
        <v>0</v>
      </c>
      <c r="CC55" s="276"/>
      <c r="CD55" s="276"/>
      <c r="CE55" s="276"/>
      <c r="CF55" s="276"/>
      <c r="CG55" s="276"/>
      <c r="CH55" s="276"/>
      <c r="CI55" s="276"/>
      <c r="CJ55" s="271"/>
      <c r="CK55" s="275">
        <v>0</v>
      </c>
      <c r="CL55" s="275">
        <v>0</v>
      </c>
      <c r="CM55" s="275">
        <v>0</v>
      </c>
      <c r="CN55" s="275">
        <v>0</v>
      </c>
      <c r="CO55" s="275">
        <v>0</v>
      </c>
      <c r="CP55" s="275"/>
      <c r="CQ55" s="275">
        <v>0</v>
      </c>
      <c r="CR55" s="275">
        <v>0</v>
      </c>
      <c r="CS55" s="275">
        <v>0</v>
      </c>
      <c r="CT55" s="275"/>
      <c r="CU55" s="275"/>
      <c r="CV55" s="275"/>
      <c r="CW55" s="275">
        <v>0</v>
      </c>
      <c r="CX55" s="275">
        <v>0</v>
      </c>
      <c r="CY55" s="275">
        <v>0</v>
      </c>
      <c r="CZ55" s="275">
        <v>0</v>
      </c>
      <c r="DA55" s="275">
        <v>0</v>
      </c>
      <c r="DB55" s="276">
        <v>0</v>
      </c>
      <c r="DC55" s="276">
        <v>0</v>
      </c>
      <c r="DD55" s="276">
        <v>0</v>
      </c>
      <c r="DE55" s="276"/>
      <c r="DF55" s="276"/>
      <c r="DG55" s="276"/>
      <c r="DH55" s="276"/>
      <c r="DI55" s="276"/>
      <c r="DJ55" s="276"/>
      <c r="DK55" s="276"/>
      <c r="DL55" s="271"/>
      <c r="DM55" s="275">
        <v>0</v>
      </c>
      <c r="DN55" s="275">
        <v>0</v>
      </c>
      <c r="DO55" s="275">
        <v>0</v>
      </c>
      <c r="DP55" s="275">
        <v>0</v>
      </c>
      <c r="DQ55" s="275">
        <v>0</v>
      </c>
      <c r="DR55" s="275"/>
      <c r="DS55" s="275">
        <v>0</v>
      </c>
      <c r="DT55" s="275">
        <v>0</v>
      </c>
      <c r="DU55" s="275">
        <v>0</v>
      </c>
      <c r="DV55" s="275"/>
      <c r="DW55" s="275"/>
      <c r="DX55" s="275"/>
      <c r="DY55" s="275">
        <v>0</v>
      </c>
      <c r="DZ55" s="275">
        <v>0</v>
      </c>
      <c r="EA55" s="275">
        <v>0</v>
      </c>
      <c r="EB55" s="275">
        <v>0</v>
      </c>
      <c r="EC55" s="275">
        <v>0</v>
      </c>
      <c r="ED55" s="276">
        <v>0</v>
      </c>
      <c r="EE55" s="276">
        <v>0</v>
      </c>
      <c r="EF55" s="276">
        <v>0</v>
      </c>
      <c r="EG55" s="276"/>
      <c r="EH55" s="276"/>
      <c r="EI55" s="276"/>
      <c r="EJ55" s="276"/>
      <c r="EK55" s="276"/>
      <c r="EL55" s="276"/>
      <c r="EM55" s="276"/>
      <c r="EN55" s="271"/>
      <c r="EO55" s="275">
        <v>0</v>
      </c>
      <c r="EP55" s="275">
        <v>0</v>
      </c>
      <c r="EQ55" s="275">
        <v>0</v>
      </c>
      <c r="ER55" s="275">
        <v>0</v>
      </c>
      <c r="ES55" s="275">
        <v>0</v>
      </c>
      <c r="ET55" s="275"/>
      <c r="EU55" s="275">
        <v>0</v>
      </c>
      <c r="EV55" s="275">
        <v>0</v>
      </c>
      <c r="EW55" s="275">
        <v>0</v>
      </c>
      <c r="EX55" s="275"/>
      <c r="EY55" s="275"/>
      <c r="EZ55" s="275"/>
      <c r="FA55" s="275">
        <v>0</v>
      </c>
      <c r="FB55" s="275">
        <v>0</v>
      </c>
      <c r="FC55" s="275">
        <v>0</v>
      </c>
      <c r="FD55" s="275">
        <v>0</v>
      </c>
      <c r="FE55" s="275">
        <v>0</v>
      </c>
      <c r="FF55" s="276">
        <v>0</v>
      </c>
      <c r="FG55" s="276">
        <v>0</v>
      </c>
      <c r="FH55" s="276">
        <v>0</v>
      </c>
      <c r="FI55" s="276"/>
      <c r="FJ55" s="276"/>
      <c r="FK55" s="276"/>
      <c r="FL55" s="276"/>
      <c r="FM55" s="276"/>
      <c r="FN55" s="276"/>
      <c r="FO55" s="276"/>
      <c r="FP55" s="276"/>
      <c r="FQ55" s="275">
        <v>0</v>
      </c>
      <c r="FR55" s="275">
        <v>0</v>
      </c>
      <c r="FS55" s="275">
        <v>0</v>
      </c>
      <c r="FT55" s="275">
        <v>0</v>
      </c>
      <c r="FU55" s="275">
        <v>0</v>
      </c>
      <c r="FV55" s="275"/>
      <c r="FW55" s="275">
        <v>0</v>
      </c>
      <c r="FX55" s="275">
        <v>0</v>
      </c>
      <c r="FY55" s="275">
        <v>0</v>
      </c>
      <c r="FZ55" s="275"/>
      <c r="GA55" s="275"/>
      <c r="GB55" s="275"/>
      <c r="GC55" s="275">
        <v>0</v>
      </c>
      <c r="GD55" s="275">
        <v>5</v>
      </c>
      <c r="GE55" s="275">
        <v>25</v>
      </c>
      <c r="GF55" s="275">
        <v>0</v>
      </c>
      <c r="GG55" s="275">
        <v>0</v>
      </c>
      <c r="GH55" s="276">
        <v>25</v>
      </c>
      <c r="GI55" s="276">
        <v>0</v>
      </c>
      <c r="GJ55" s="276">
        <v>0</v>
      </c>
      <c r="GK55" s="276"/>
      <c r="GL55" s="276"/>
      <c r="GM55" s="276"/>
      <c r="GN55" s="276"/>
      <c r="GO55" s="276"/>
      <c r="GP55" s="276"/>
      <c r="GQ55" s="276"/>
    </row>
    <row r="56" spans="1:199" ht="12.75" hidden="1" customHeight="1">
      <c r="A56" s="277">
        <v>9</v>
      </c>
      <c r="B56" s="270" t="s">
        <v>413</v>
      </c>
      <c r="C56" s="271">
        <v>9</v>
      </c>
      <c r="D56" s="271"/>
      <c r="E56" s="275">
        <v>0</v>
      </c>
      <c r="F56" s="275">
        <v>0</v>
      </c>
      <c r="G56" s="275">
        <v>0</v>
      </c>
      <c r="H56" s="275">
        <v>0</v>
      </c>
      <c r="I56" s="275">
        <v>0</v>
      </c>
      <c r="J56" s="275"/>
      <c r="K56" s="275">
        <v>0</v>
      </c>
      <c r="L56" s="275">
        <v>0</v>
      </c>
      <c r="M56" s="275">
        <v>0</v>
      </c>
      <c r="N56" s="275"/>
      <c r="O56" s="275"/>
      <c r="P56" s="275"/>
      <c r="Q56" s="275">
        <v>0</v>
      </c>
      <c r="R56" s="275">
        <v>0</v>
      </c>
      <c r="S56" s="275">
        <v>0</v>
      </c>
      <c r="T56" s="275">
        <v>0</v>
      </c>
      <c r="U56" s="275">
        <v>0</v>
      </c>
      <c r="V56" s="276">
        <v>0</v>
      </c>
      <c r="W56" s="276">
        <v>0</v>
      </c>
      <c r="X56" s="276">
        <v>0</v>
      </c>
      <c r="Y56" s="276"/>
      <c r="Z56" s="276"/>
      <c r="AA56" s="276"/>
      <c r="AB56" s="276"/>
      <c r="AC56" s="276"/>
      <c r="AD56" s="276"/>
      <c r="AE56" s="276"/>
      <c r="AF56" s="271"/>
      <c r="AG56" s="275">
        <v>0</v>
      </c>
      <c r="AH56" s="275">
        <v>0</v>
      </c>
      <c r="AI56" s="275">
        <v>0</v>
      </c>
      <c r="AJ56" s="275">
        <v>0</v>
      </c>
      <c r="AK56" s="275">
        <v>0</v>
      </c>
      <c r="AL56" s="275"/>
      <c r="AM56" s="275">
        <v>0</v>
      </c>
      <c r="AN56" s="275">
        <v>0</v>
      </c>
      <c r="AO56" s="275">
        <v>0</v>
      </c>
      <c r="AP56" s="275"/>
      <c r="AQ56" s="275"/>
      <c r="AR56" s="275"/>
      <c r="AS56" s="275">
        <v>0</v>
      </c>
      <c r="AT56" s="275">
        <v>0</v>
      </c>
      <c r="AU56" s="275">
        <v>0</v>
      </c>
      <c r="AV56" s="275">
        <v>0</v>
      </c>
      <c r="AW56" s="275">
        <v>0</v>
      </c>
      <c r="AX56" s="276">
        <v>0</v>
      </c>
      <c r="AY56" s="276">
        <v>0</v>
      </c>
      <c r="AZ56" s="276">
        <v>0</v>
      </c>
      <c r="BA56" s="276"/>
      <c r="BB56" s="276"/>
      <c r="BC56" s="276"/>
      <c r="BD56" s="276"/>
      <c r="BE56" s="276"/>
      <c r="BF56" s="276"/>
      <c r="BG56" s="276"/>
      <c r="BH56" s="271"/>
      <c r="BI56" s="275">
        <v>0</v>
      </c>
      <c r="BJ56" s="275">
        <v>0</v>
      </c>
      <c r="BK56" s="275">
        <v>0</v>
      </c>
      <c r="BL56" s="275">
        <v>0</v>
      </c>
      <c r="BM56" s="275">
        <v>0</v>
      </c>
      <c r="BN56" s="275"/>
      <c r="BO56" s="275">
        <v>0</v>
      </c>
      <c r="BP56" s="275">
        <v>0</v>
      </c>
      <c r="BQ56" s="275">
        <v>0</v>
      </c>
      <c r="BR56" s="275"/>
      <c r="BS56" s="275"/>
      <c r="BT56" s="275"/>
      <c r="BU56" s="275">
        <v>0</v>
      </c>
      <c r="BV56" s="275">
        <v>0</v>
      </c>
      <c r="BW56" s="275">
        <v>0</v>
      </c>
      <c r="BX56" s="275">
        <v>0</v>
      </c>
      <c r="BY56" s="275">
        <v>0</v>
      </c>
      <c r="BZ56" s="276">
        <v>0</v>
      </c>
      <c r="CA56" s="276">
        <v>0</v>
      </c>
      <c r="CB56" s="276">
        <v>0</v>
      </c>
      <c r="CC56" s="276"/>
      <c r="CD56" s="276"/>
      <c r="CE56" s="276"/>
      <c r="CF56" s="276"/>
      <c r="CG56" s="276"/>
      <c r="CH56" s="276"/>
      <c r="CI56" s="276"/>
      <c r="CJ56" s="271"/>
      <c r="CK56" s="275">
        <v>0</v>
      </c>
      <c r="CL56" s="275">
        <v>0</v>
      </c>
      <c r="CM56" s="275">
        <v>0</v>
      </c>
      <c r="CN56" s="275">
        <v>0</v>
      </c>
      <c r="CO56" s="275">
        <v>0</v>
      </c>
      <c r="CP56" s="275"/>
      <c r="CQ56" s="275">
        <v>0</v>
      </c>
      <c r="CR56" s="275">
        <v>0</v>
      </c>
      <c r="CS56" s="275">
        <v>0</v>
      </c>
      <c r="CT56" s="275"/>
      <c r="CU56" s="275"/>
      <c r="CV56" s="275"/>
      <c r="CW56" s="275">
        <v>0</v>
      </c>
      <c r="CX56" s="275">
        <v>0</v>
      </c>
      <c r="CY56" s="275">
        <v>0</v>
      </c>
      <c r="CZ56" s="275">
        <v>0</v>
      </c>
      <c r="DA56" s="275">
        <v>0</v>
      </c>
      <c r="DB56" s="276">
        <v>0</v>
      </c>
      <c r="DC56" s="276">
        <v>0</v>
      </c>
      <c r="DD56" s="276">
        <v>0</v>
      </c>
      <c r="DE56" s="276"/>
      <c r="DF56" s="276"/>
      <c r="DG56" s="276"/>
      <c r="DH56" s="276"/>
      <c r="DI56" s="276"/>
      <c r="DJ56" s="276"/>
      <c r="DK56" s="276"/>
      <c r="DL56" s="271"/>
      <c r="DM56" s="275">
        <v>0</v>
      </c>
      <c r="DN56" s="275">
        <v>0</v>
      </c>
      <c r="DO56" s="275">
        <v>0</v>
      </c>
      <c r="DP56" s="275">
        <v>0</v>
      </c>
      <c r="DQ56" s="275">
        <v>0</v>
      </c>
      <c r="DR56" s="275"/>
      <c r="DS56" s="275">
        <v>0</v>
      </c>
      <c r="DT56" s="275">
        <v>0</v>
      </c>
      <c r="DU56" s="275">
        <v>0</v>
      </c>
      <c r="DV56" s="275"/>
      <c r="DW56" s="275"/>
      <c r="DX56" s="275"/>
      <c r="DY56" s="275">
        <v>0</v>
      </c>
      <c r="DZ56" s="275">
        <v>0</v>
      </c>
      <c r="EA56" s="275">
        <v>0</v>
      </c>
      <c r="EB56" s="275">
        <v>0</v>
      </c>
      <c r="EC56" s="275">
        <v>0</v>
      </c>
      <c r="ED56" s="276">
        <v>0</v>
      </c>
      <c r="EE56" s="276">
        <v>0</v>
      </c>
      <c r="EF56" s="276">
        <v>0</v>
      </c>
      <c r="EG56" s="276"/>
      <c r="EH56" s="276"/>
      <c r="EI56" s="276"/>
      <c r="EJ56" s="276"/>
      <c r="EK56" s="276"/>
      <c r="EL56" s="276"/>
      <c r="EM56" s="276"/>
      <c r="EN56" s="271"/>
      <c r="EO56" s="275">
        <v>0</v>
      </c>
      <c r="EP56" s="275">
        <v>0</v>
      </c>
      <c r="EQ56" s="275">
        <v>0</v>
      </c>
      <c r="ER56" s="275">
        <v>0</v>
      </c>
      <c r="ES56" s="275">
        <v>0</v>
      </c>
      <c r="ET56" s="275"/>
      <c r="EU56" s="275">
        <v>0</v>
      </c>
      <c r="EV56" s="275">
        <v>0</v>
      </c>
      <c r="EW56" s="275">
        <v>0</v>
      </c>
      <c r="EX56" s="275"/>
      <c r="EY56" s="275"/>
      <c r="EZ56" s="275"/>
      <c r="FA56" s="275">
        <v>0</v>
      </c>
      <c r="FB56" s="275">
        <v>0</v>
      </c>
      <c r="FC56" s="275">
        <v>0</v>
      </c>
      <c r="FD56" s="275">
        <v>0</v>
      </c>
      <c r="FE56" s="275">
        <v>0</v>
      </c>
      <c r="FF56" s="276">
        <v>0</v>
      </c>
      <c r="FG56" s="276">
        <v>0</v>
      </c>
      <c r="FH56" s="276">
        <v>0</v>
      </c>
      <c r="FI56" s="276"/>
      <c r="FJ56" s="276"/>
      <c r="FK56" s="276"/>
      <c r="FL56" s="276"/>
      <c r="FM56" s="276"/>
      <c r="FN56" s="276"/>
      <c r="FO56" s="276"/>
      <c r="FP56" s="276"/>
      <c r="FQ56" s="275">
        <v>0</v>
      </c>
      <c r="FR56" s="275">
        <v>0</v>
      </c>
      <c r="FS56" s="275">
        <v>0</v>
      </c>
      <c r="FT56" s="275">
        <v>25</v>
      </c>
      <c r="FU56" s="275">
        <v>6</v>
      </c>
      <c r="FV56" s="275"/>
      <c r="FW56" s="275">
        <v>0</v>
      </c>
      <c r="FX56" s="275">
        <v>0</v>
      </c>
      <c r="FY56" s="275">
        <v>0</v>
      </c>
      <c r="FZ56" s="275"/>
      <c r="GA56" s="275"/>
      <c r="GB56" s="275"/>
      <c r="GC56" s="275">
        <v>0</v>
      </c>
      <c r="GD56" s="275">
        <v>0</v>
      </c>
      <c r="GE56" s="275">
        <v>0</v>
      </c>
      <c r="GF56" s="275">
        <v>0</v>
      </c>
      <c r="GG56" s="275">
        <v>0</v>
      </c>
      <c r="GH56" s="276">
        <v>25</v>
      </c>
      <c r="GI56" s="276">
        <v>6</v>
      </c>
      <c r="GJ56" s="276">
        <v>0</v>
      </c>
      <c r="GK56" s="276"/>
      <c r="GL56" s="276"/>
      <c r="GM56" s="276"/>
      <c r="GN56" s="276"/>
      <c r="GO56" s="276"/>
      <c r="GP56" s="276"/>
      <c r="GQ56" s="276"/>
    </row>
    <row r="57" spans="1:199" ht="12.75" hidden="1" customHeight="1">
      <c r="A57" s="269">
        <v>10</v>
      </c>
      <c r="B57" s="270" t="s">
        <v>414</v>
      </c>
      <c r="C57" s="271">
        <v>10</v>
      </c>
      <c r="D57" s="271"/>
      <c r="E57" s="275">
        <v>0</v>
      </c>
      <c r="F57" s="275">
        <v>0</v>
      </c>
      <c r="G57" s="275">
        <v>0</v>
      </c>
      <c r="H57" s="275">
        <v>0</v>
      </c>
      <c r="I57" s="275">
        <v>0</v>
      </c>
      <c r="J57" s="275"/>
      <c r="K57" s="275">
        <v>0</v>
      </c>
      <c r="L57" s="275">
        <v>0</v>
      </c>
      <c r="M57" s="275">
        <v>0</v>
      </c>
      <c r="N57" s="275"/>
      <c r="O57" s="275"/>
      <c r="P57" s="275"/>
      <c r="Q57" s="275">
        <v>0</v>
      </c>
      <c r="R57" s="275">
        <v>0</v>
      </c>
      <c r="S57" s="275">
        <v>0</v>
      </c>
      <c r="T57" s="275">
        <v>0</v>
      </c>
      <c r="U57" s="275">
        <v>0</v>
      </c>
      <c r="V57" s="276">
        <v>0</v>
      </c>
      <c r="W57" s="276">
        <v>0</v>
      </c>
      <c r="X57" s="276">
        <v>0</v>
      </c>
      <c r="Y57" s="276"/>
      <c r="Z57" s="276"/>
      <c r="AA57" s="276"/>
      <c r="AB57" s="276"/>
      <c r="AC57" s="276"/>
      <c r="AD57" s="276"/>
      <c r="AE57" s="276"/>
      <c r="AF57" s="271"/>
      <c r="AG57" s="275">
        <v>0</v>
      </c>
      <c r="AH57" s="275">
        <v>0</v>
      </c>
      <c r="AI57" s="275">
        <v>0</v>
      </c>
      <c r="AJ57" s="275">
        <v>0</v>
      </c>
      <c r="AK57" s="275">
        <v>0</v>
      </c>
      <c r="AL57" s="275"/>
      <c r="AM57" s="275">
        <v>0</v>
      </c>
      <c r="AN57" s="275">
        <v>0</v>
      </c>
      <c r="AO57" s="275">
        <v>0</v>
      </c>
      <c r="AP57" s="275"/>
      <c r="AQ57" s="275"/>
      <c r="AR57" s="275"/>
      <c r="AS57" s="275">
        <v>0</v>
      </c>
      <c r="AT57" s="275">
        <v>0</v>
      </c>
      <c r="AU57" s="275">
        <v>0</v>
      </c>
      <c r="AV57" s="275">
        <v>0</v>
      </c>
      <c r="AW57" s="275">
        <v>0</v>
      </c>
      <c r="AX57" s="276">
        <v>0</v>
      </c>
      <c r="AY57" s="276">
        <v>0</v>
      </c>
      <c r="AZ57" s="276">
        <v>0</v>
      </c>
      <c r="BA57" s="276"/>
      <c r="BB57" s="276"/>
      <c r="BC57" s="276"/>
      <c r="BD57" s="276"/>
      <c r="BE57" s="276"/>
      <c r="BF57" s="276"/>
      <c r="BG57" s="276"/>
      <c r="BH57" s="271"/>
      <c r="BI57" s="275">
        <v>0</v>
      </c>
      <c r="BJ57" s="275">
        <v>0</v>
      </c>
      <c r="BK57" s="275">
        <v>0</v>
      </c>
      <c r="BL57" s="275">
        <v>0</v>
      </c>
      <c r="BM57" s="275">
        <v>0</v>
      </c>
      <c r="BN57" s="275"/>
      <c r="BO57" s="275">
        <v>0</v>
      </c>
      <c r="BP57" s="275">
        <v>0</v>
      </c>
      <c r="BQ57" s="275">
        <v>0</v>
      </c>
      <c r="BR57" s="275"/>
      <c r="BS57" s="275"/>
      <c r="BT57" s="275"/>
      <c r="BU57" s="275">
        <v>0</v>
      </c>
      <c r="BV57" s="275">
        <v>0</v>
      </c>
      <c r="BW57" s="275">
        <v>0</v>
      </c>
      <c r="BX57" s="275">
        <v>0</v>
      </c>
      <c r="BY57" s="275">
        <v>0</v>
      </c>
      <c r="BZ57" s="276">
        <v>0</v>
      </c>
      <c r="CA57" s="276">
        <v>0</v>
      </c>
      <c r="CB57" s="276">
        <v>0</v>
      </c>
      <c r="CC57" s="276"/>
      <c r="CD57" s="276"/>
      <c r="CE57" s="276"/>
      <c r="CF57" s="276"/>
      <c r="CG57" s="276"/>
      <c r="CH57" s="276"/>
      <c r="CI57" s="276"/>
      <c r="CJ57" s="271"/>
      <c r="CK57" s="275">
        <v>0</v>
      </c>
      <c r="CL57" s="275">
        <v>0</v>
      </c>
      <c r="CM57" s="275">
        <v>0</v>
      </c>
      <c r="CN57" s="275">
        <v>0</v>
      </c>
      <c r="CO57" s="275">
        <v>0</v>
      </c>
      <c r="CP57" s="275"/>
      <c r="CQ57" s="275">
        <v>0</v>
      </c>
      <c r="CR57" s="275">
        <v>0</v>
      </c>
      <c r="CS57" s="275">
        <v>0</v>
      </c>
      <c r="CT57" s="275"/>
      <c r="CU57" s="275"/>
      <c r="CV57" s="275"/>
      <c r="CW57" s="275">
        <v>0</v>
      </c>
      <c r="CX57" s="275">
        <v>0</v>
      </c>
      <c r="CY57" s="275">
        <v>0</v>
      </c>
      <c r="CZ57" s="275">
        <v>0</v>
      </c>
      <c r="DA57" s="275">
        <v>0</v>
      </c>
      <c r="DB57" s="276">
        <v>0</v>
      </c>
      <c r="DC57" s="276">
        <v>0</v>
      </c>
      <c r="DD57" s="276">
        <v>0</v>
      </c>
      <c r="DE57" s="276"/>
      <c r="DF57" s="276"/>
      <c r="DG57" s="276"/>
      <c r="DH57" s="276"/>
      <c r="DI57" s="276"/>
      <c r="DJ57" s="276"/>
      <c r="DK57" s="276"/>
      <c r="DL57" s="271"/>
      <c r="DM57" s="275">
        <v>0</v>
      </c>
      <c r="DN57" s="275">
        <v>0</v>
      </c>
      <c r="DO57" s="275">
        <v>0</v>
      </c>
      <c r="DP57" s="275">
        <v>0</v>
      </c>
      <c r="DQ57" s="275">
        <v>0</v>
      </c>
      <c r="DR57" s="275"/>
      <c r="DS57" s="275">
        <v>0</v>
      </c>
      <c r="DT57" s="275">
        <v>0</v>
      </c>
      <c r="DU57" s="275">
        <v>0</v>
      </c>
      <c r="DV57" s="275"/>
      <c r="DW57" s="275"/>
      <c r="DX57" s="275"/>
      <c r="DY57" s="275">
        <v>0</v>
      </c>
      <c r="DZ57" s="275">
        <v>0</v>
      </c>
      <c r="EA57" s="275">
        <v>0</v>
      </c>
      <c r="EB57" s="275">
        <v>0</v>
      </c>
      <c r="EC57" s="275">
        <v>0</v>
      </c>
      <c r="ED57" s="276">
        <v>0</v>
      </c>
      <c r="EE57" s="276">
        <v>0</v>
      </c>
      <c r="EF57" s="276">
        <v>0</v>
      </c>
      <c r="EG57" s="276"/>
      <c r="EH57" s="276"/>
      <c r="EI57" s="276"/>
      <c r="EJ57" s="276"/>
      <c r="EK57" s="276"/>
      <c r="EL57" s="276"/>
      <c r="EM57" s="276"/>
      <c r="EN57" s="271"/>
      <c r="EO57" s="275">
        <v>0</v>
      </c>
      <c r="EP57" s="275">
        <v>0</v>
      </c>
      <c r="EQ57" s="275">
        <v>0</v>
      </c>
      <c r="ER57" s="275">
        <v>0</v>
      </c>
      <c r="ES57" s="275">
        <v>0</v>
      </c>
      <c r="ET57" s="275"/>
      <c r="EU57" s="275">
        <v>0</v>
      </c>
      <c r="EV57" s="275">
        <v>0</v>
      </c>
      <c r="EW57" s="275">
        <v>0</v>
      </c>
      <c r="EX57" s="275"/>
      <c r="EY57" s="275"/>
      <c r="EZ57" s="275"/>
      <c r="FA57" s="275">
        <v>0</v>
      </c>
      <c r="FB57" s="275">
        <v>0</v>
      </c>
      <c r="FC57" s="275">
        <v>0</v>
      </c>
      <c r="FD57" s="275">
        <v>0</v>
      </c>
      <c r="FE57" s="275">
        <v>0</v>
      </c>
      <c r="FF57" s="276">
        <v>0</v>
      </c>
      <c r="FG57" s="276">
        <v>0</v>
      </c>
      <c r="FH57" s="276">
        <v>0</v>
      </c>
      <c r="FI57" s="276"/>
      <c r="FJ57" s="276"/>
      <c r="FK57" s="276"/>
      <c r="FL57" s="276"/>
      <c r="FM57" s="276"/>
      <c r="FN57" s="276"/>
      <c r="FO57" s="276"/>
      <c r="FP57" s="276"/>
      <c r="FQ57" s="275">
        <v>0</v>
      </c>
      <c r="FR57" s="275">
        <v>0</v>
      </c>
      <c r="FS57" s="275">
        <v>0</v>
      </c>
      <c r="FT57" s="275">
        <v>0</v>
      </c>
      <c r="FU57" s="275">
        <v>0</v>
      </c>
      <c r="FV57" s="275"/>
      <c r="FW57" s="275">
        <v>0</v>
      </c>
      <c r="FX57" s="275">
        <v>0</v>
      </c>
      <c r="FY57" s="275">
        <v>0</v>
      </c>
      <c r="FZ57" s="275"/>
      <c r="GA57" s="275"/>
      <c r="GB57" s="275"/>
      <c r="GC57" s="275">
        <v>0</v>
      </c>
      <c r="GD57" s="275">
        <v>4</v>
      </c>
      <c r="GE57" s="275">
        <v>20</v>
      </c>
      <c r="GF57" s="275">
        <v>0</v>
      </c>
      <c r="GG57" s="275">
        <v>0</v>
      </c>
      <c r="GH57" s="276">
        <v>20</v>
      </c>
      <c r="GI57" s="276">
        <v>0</v>
      </c>
      <c r="GJ57" s="276">
        <v>0</v>
      </c>
      <c r="GK57" s="276"/>
      <c r="GL57" s="276"/>
      <c r="GM57" s="276"/>
      <c r="GN57" s="276"/>
      <c r="GO57" s="276"/>
      <c r="GP57" s="276"/>
      <c r="GQ57" s="276"/>
    </row>
    <row r="58" spans="1:199" ht="12.75" hidden="1" customHeight="1">
      <c r="A58" s="277">
        <v>11</v>
      </c>
      <c r="B58" s="270" t="s">
        <v>144</v>
      </c>
      <c r="C58" s="271">
        <v>11</v>
      </c>
      <c r="D58" s="271"/>
      <c r="E58" s="275">
        <v>0</v>
      </c>
      <c r="F58" s="275">
        <v>0</v>
      </c>
      <c r="G58" s="275">
        <v>0</v>
      </c>
      <c r="H58" s="275">
        <v>0</v>
      </c>
      <c r="I58" s="275">
        <v>0</v>
      </c>
      <c r="J58" s="275"/>
      <c r="K58" s="275">
        <v>0</v>
      </c>
      <c r="L58" s="275">
        <v>0</v>
      </c>
      <c r="M58" s="275">
        <v>0</v>
      </c>
      <c r="N58" s="275"/>
      <c r="O58" s="275"/>
      <c r="P58" s="275"/>
      <c r="Q58" s="275">
        <v>0</v>
      </c>
      <c r="R58" s="275">
        <v>0</v>
      </c>
      <c r="S58" s="275">
        <v>0</v>
      </c>
      <c r="T58" s="275">
        <v>0</v>
      </c>
      <c r="U58" s="275">
        <v>0</v>
      </c>
      <c r="V58" s="276">
        <v>0</v>
      </c>
      <c r="W58" s="276">
        <v>0</v>
      </c>
      <c r="X58" s="276">
        <v>0</v>
      </c>
      <c r="Y58" s="276"/>
      <c r="Z58" s="276"/>
      <c r="AA58" s="276"/>
      <c r="AB58" s="276"/>
      <c r="AC58" s="276"/>
      <c r="AD58" s="276"/>
      <c r="AE58" s="276"/>
      <c r="AF58" s="271"/>
      <c r="AG58" s="275">
        <v>0</v>
      </c>
      <c r="AH58" s="275">
        <v>0</v>
      </c>
      <c r="AI58" s="275">
        <v>0</v>
      </c>
      <c r="AJ58" s="275">
        <v>0</v>
      </c>
      <c r="AK58" s="275">
        <v>0</v>
      </c>
      <c r="AL58" s="275"/>
      <c r="AM58" s="275">
        <v>0</v>
      </c>
      <c r="AN58" s="275">
        <v>0</v>
      </c>
      <c r="AO58" s="275">
        <v>0</v>
      </c>
      <c r="AP58" s="275"/>
      <c r="AQ58" s="275"/>
      <c r="AR58" s="275"/>
      <c r="AS58" s="275">
        <v>0</v>
      </c>
      <c r="AT58" s="275">
        <v>0</v>
      </c>
      <c r="AU58" s="275">
        <v>0</v>
      </c>
      <c r="AV58" s="275">
        <v>0</v>
      </c>
      <c r="AW58" s="275">
        <v>0</v>
      </c>
      <c r="AX58" s="276">
        <v>0</v>
      </c>
      <c r="AY58" s="276">
        <v>0</v>
      </c>
      <c r="AZ58" s="276">
        <v>0</v>
      </c>
      <c r="BA58" s="276"/>
      <c r="BB58" s="276"/>
      <c r="BC58" s="276"/>
      <c r="BD58" s="276"/>
      <c r="BE58" s="276"/>
      <c r="BF58" s="276"/>
      <c r="BG58" s="276"/>
      <c r="BH58" s="271"/>
      <c r="BI58" s="275">
        <v>0</v>
      </c>
      <c r="BJ58" s="275">
        <v>0</v>
      </c>
      <c r="BK58" s="275">
        <v>0</v>
      </c>
      <c r="BL58" s="275">
        <v>0</v>
      </c>
      <c r="BM58" s="275">
        <v>0</v>
      </c>
      <c r="BN58" s="275"/>
      <c r="BO58" s="275">
        <v>0</v>
      </c>
      <c r="BP58" s="275">
        <v>0</v>
      </c>
      <c r="BQ58" s="275">
        <v>0</v>
      </c>
      <c r="BR58" s="275"/>
      <c r="BS58" s="275"/>
      <c r="BT58" s="275"/>
      <c r="BU58" s="275">
        <v>0</v>
      </c>
      <c r="BV58" s="275">
        <v>0</v>
      </c>
      <c r="BW58" s="275">
        <v>0</v>
      </c>
      <c r="BX58" s="275">
        <v>0</v>
      </c>
      <c r="BY58" s="275">
        <v>0</v>
      </c>
      <c r="BZ58" s="276">
        <v>0</v>
      </c>
      <c r="CA58" s="276">
        <v>0</v>
      </c>
      <c r="CB58" s="276">
        <v>0</v>
      </c>
      <c r="CC58" s="276"/>
      <c r="CD58" s="276"/>
      <c r="CE58" s="276"/>
      <c r="CF58" s="276"/>
      <c r="CG58" s="276"/>
      <c r="CH58" s="276"/>
      <c r="CI58" s="276"/>
      <c r="CJ58" s="271"/>
      <c r="CK58" s="275">
        <v>0</v>
      </c>
      <c r="CL58" s="275">
        <v>0</v>
      </c>
      <c r="CM58" s="275">
        <v>0</v>
      </c>
      <c r="CN58" s="275">
        <v>0</v>
      </c>
      <c r="CO58" s="275">
        <v>0</v>
      </c>
      <c r="CP58" s="275"/>
      <c r="CQ58" s="275">
        <v>0</v>
      </c>
      <c r="CR58" s="275">
        <v>0</v>
      </c>
      <c r="CS58" s="275">
        <v>0</v>
      </c>
      <c r="CT58" s="275"/>
      <c r="CU58" s="275"/>
      <c r="CV58" s="275"/>
      <c r="CW58" s="275">
        <v>0</v>
      </c>
      <c r="CX58" s="275">
        <v>0</v>
      </c>
      <c r="CY58" s="275">
        <v>0</v>
      </c>
      <c r="CZ58" s="275">
        <v>0</v>
      </c>
      <c r="DA58" s="275">
        <v>0</v>
      </c>
      <c r="DB58" s="276">
        <v>0</v>
      </c>
      <c r="DC58" s="276">
        <v>0</v>
      </c>
      <c r="DD58" s="276">
        <v>0</v>
      </c>
      <c r="DE58" s="276"/>
      <c r="DF58" s="276"/>
      <c r="DG58" s="276"/>
      <c r="DH58" s="276"/>
      <c r="DI58" s="276"/>
      <c r="DJ58" s="276"/>
      <c r="DK58" s="276"/>
      <c r="DL58" s="271"/>
      <c r="DM58" s="275">
        <v>0</v>
      </c>
      <c r="DN58" s="275">
        <v>0</v>
      </c>
      <c r="DO58" s="275">
        <v>0</v>
      </c>
      <c r="DP58" s="275">
        <v>0</v>
      </c>
      <c r="DQ58" s="275">
        <v>0</v>
      </c>
      <c r="DR58" s="275"/>
      <c r="DS58" s="275">
        <v>0</v>
      </c>
      <c r="DT58" s="275">
        <v>0</v>
      </c>
      <c r="DU58" s="275">
        <v>0</v>
      </c>
      <c r="DV58" s="275"/>
      <c r="DW58" s="275"/>
      <c r="DX58" s="275"/>
      <c r="DY58" s="275">
        <v>0</v>
      </c>
      <c r="DZ58" s="275">
        <v>0</v>
      </c>
      <c r="EA58" s="275">
        <v>0</v>
      </c>
      <c r="EB58" s="275">
        <v>0</v>
      </c>
      <c r="EC58" s="275">
        <v>0</v>
      </c>
      <c r="ED58" s="276">
        <v>0</v>
      </c>
      <c r="EE58" s="276">
        <v>0</v>
      </c>
      <c r="EF58" s="276">
        <v>0</v>
      </c>
      <c r="EG58" s="276"/>
      <c r="EH58" s="276"/>
      <c r="EI58" s="276"/>
      <c r="EJ58" s="276"/>
      <c r="EK58" s="276"/>
      <c r="EL58" s="276"/>
      <c r="EM58" s="276"/>
      <c r="EN58" s="271"/>
      <c r="EO58" s="275">
        <v>0</v>
      </c>
      <c r="EP58" s="275">
        <v>0</v>
      </c>
      <c r="EQ58" s="275">
        <v>0</v>
      </c>
      <c r="ER58" s="275">
        <v>0</v>
      </c>
      <c r="ES58" s="275">
        <v>0</v>
      </c>
      <c r="ET58" s="275"/>
      <c r="EU58" s="275">
        <v>0</v>
      </c>
      <c r="EV58" s="275">
        <v>0</v>
      </c>
      <c r="EW58" s="275">
        <v>0</v>
      </c>
      <c r="EX58" s="275"/>
      <c r="EY58" s="275"/>
      <c r="EZ58" s="275"/>
      <c r="FA58" s="275">
        <v>0</v>
      </c>
      <c r="FB58" s="275">
        <v>0</v>
      </c>
      <c r="FC58" s="275">
        <v>0</v>
      </c>
      <c r="FD58" s="275">
        <v>0</v>
      </c>
      <c r="FE58" s="275">
        <v>0</v>
      </c>
      <c r="FF58" s="276">
        <v>0</v>
      </c>
      <c r="FG58" s="276">
        <v>0</v>
      </c>
      <c r="FH58" s="276">
        <v>0</v>
      </c>
      <c r="FI58" s="276"/>
      <c r="FJ58" s="276"/>
      <c r="FK58" s="276"/>
      <c r="FL58" s="276"/>
      <c r="FM58" s="276"/>
      <c r="FN58" s="276"/>
      <c r="FO58" s="276"/>
      <c r="FP58" s="276"/>
      <c r="FQ58" s="275">
        <v>0</v>
      </c>
      <c r="FR58" s="275">
        <v>0</v>
      </c>
      <c r="FS58" s="275">
        <v>0</v>
      </c>
      <c r="FT58" s="275">
        <v>0</v>
      </c>
      <c r="FU58" s="275">
        <v>0</v>
      </c>
      <c r="FV58" s="275"/>
      <c r="FW58" s="275">
        <v>0</v>
      </c>
      <c r="FX58" s="275">
        <v>0</v>
      </c>
      <c r="FY58" s="275">
        <v>0</v>
      </c>
      <c r="FZ58" s="275"/>
      <c r="GA58" s="275"/>
      <c r="GB58" s="275"/>
      <c r="GC58" s="275">
        <v>0</v>
      </c>
      <c r="GD58" s="275">
        <v>2</v>
      </c>
      <c r="GE58" s="275">
        <v>10</v>
      </c>
      <c r="GF58" s="275">
        <v>1</v>
      </c>
      <c r="GG58" s="275">
        <v>0</v>
      </c>
      <c r="GH58" s="276">
        <v>10</v>
      </c>
      <c r="GI58" s="276">
        <v>1</v>
      </c>
      <c r="GJ58" s="276">
        <v>0</v>
      </c>
      <c r="GK58" s="276"/>
      <c r="GL58" s="276"/>
      <c r="GM58" s="276"/>
      <c r="GN58" s="276"/>
      <c r="GO58" s="276"/>
      <c r="GP58" s="276"/>
      <c r="GQ58" s="276"/>
    </row>
    <row r="59" spans="1:199" ht="12.75" hidden="1" customHeight="1">
      <c r="A59" s="269">
        <v>12</v>
      </c>
      <c r="B59" s="270" t="s">
        <v>415</v>
      </c>
      <c r="C59" s="271">
        <v>12</v>
      </c>
      <c r="D59" s="271"/>
      <c r="E59" s="275">
        <v>0</v>
      </c>
      <c r="F59" s="275">
        <v>0</v>
      </c>
      <c r="G59" s="275">
        <v>0</v>
      </c>
      <c r="H59" s="275">
        <v>0</v>
      </c>
      <c r="I59" s="275">
        <v>0</v>
      </c>
      <c r="J59" s="275"/>
      <c r="K59" s="275">
        <v>0</v>
      </c>
      <c r="L59" s="275">
        <v>0</v>
      </c>
      <c r="M59" s="275">
        <v>0</v>
      </c>
      <c r="N59" s="275"/>
      <c r="O59" s="275"/>
      <c r="P59" s="275"/>
      <c r="Q59" s="275">
        <v>0</v>
      </c>
      <c r="R59" s="275">
        <v>0</v>
      </c>
      <c r="S59" s="275">
        <v>0</v>
      </c>
      <c r="T59" s="275">
        <v>0</v>
      </c>
      <c r="U59" s="275">
        <v>0</v>
      </c>
      <c r="V59" s="276">
        <v>0</v>
      </c>
      <c r="W59" s="276">
        <v>0</v>
      </c>
      <c r="X59" s="276">
        <v>0</v>
      </c>
      <c r="Y59" s="276"/>
      <c r="Z59" s="276"/>
      <c r="AA59" s="276"/>
      <c r="AB59" s="276"/>
      <c r="AC59" s="276"/>
      <c r="AD59" s="276"/>
      <c r="AE59" s="276"/>
      <c r="AF59" s="271"/>
      <c r="AG59" s="275">
        <v>0</v>
      </c>
      <c r="AH59" s="275">
        <v>0</v>
      </c>
      <c r="AI59" s="275">
        <v>0</v>
      </c>
      <c r="AJ59" s="275">
        <v>0</v>
      </c>
      <c r="AK59" s="275">
        <v>0</v>
      </c>
      <c r="AL59" s="275"/>
      <c r="AM59" s="275">
        <v>0</v>
      </c>
      <c r="AN59" s="275">
        <v>0</v>
      </c>
      <c r="AO59" s="275">
        <v>0</v>
      </c>
      <c r="AP59" s="275"/>
      <c r="AQ59" s="275"/>
      <c r="AR59" s="275"/>
      <c r="AS59" s="275">
        <v>0</v>
      </c>
      <c r="AT59" s="275">
        <v>0</v>
      </c>
      <c r="AU59" s="275">
        <v>0</v>
      </c>
      <c r="AV59" s="275">
        <v>0</v>
      </c>
      <c r="AW59" s="275">
        <v>0</v>
      </c>
      <c r="AX59" s="276">
        <v>0</v>
      </c>
      <c r="AY59" s="276">
        <v>0</v>
      </c>
      <c r="AZ59" s="276">
        <v>0</v>
      </c>
      <c r="BA59" s="276"/>
      <c r="BB59" s="276"/>
      <c r="BC59" s="276"/>
      <c r="BD59" s="276"/>
      <c r="BE59" s="276"/>
      <c r="BF59" s="276"/>
      <c r="BG59" s="276"/>
      <c r="BH59" s="271"/>
      <c r="BI59" s="275">
        <v>0</v>
      </c>
      <c r="BJ59" s="275">
        <v>0</v>
      </c>
      <c r="BK59" s="275">
        <v>0</v>
      </c>
      <c r="BL59" s="275">
        <v>0</v>
      </c>
      <c r="BM59" s="275">
        <v>0</v>
      </c>
      <c r="BN59" s="275"/>
      <c r="BO59" s="275">
        <v>0</v>
      </c>
      <c r="BP59" s="275">
        <v>0</v>
      </c>
      <c r="BQ59" s="275">
        <v>0</v>
      </c>
      <c r="BR59" s="275"/>
      <c r="BS59" s="275"/>
      <c r="BT59" s="275"/>
      <c r="BU59" s="275">
        <v>0</v>
      </c>
      <c r="BV59" s="275">
        <v>0</v>
      </c>
      <c r="BW59" s="275">
        <v>0</v>
      </c>
      <c r="BX59" s="275">
        <v>0</v>
      </c>
      <c r="BY59" s="275">
        <v>0</v>
      </c>
      <c r="BZ59" s="276">
        <v>0</v>
      </c>
      <c r="CA59" s="276">
        <v>0</v>
      </c>
      <c r="CB59" s="276">
        <v>0</v>
      </c>
      <c r="CC59" s="276"/>
      <c r="CD59" s="276"/>
      <c r="CE59" s="276"/>
      <c r="CF59" s="276"/>
      <c r="CG59" s="276"/>
      <c r="CH59" s="276"/>
      <c r="CI59" s="276"/>
      <c r="CJ59" s="271"/>
      <c r="CK59" s="275">
        <v>0</v>
      </c>
      <c r="CL59" s="275">
        <v>0</v>
      </c>
      <c r="CM59" s="275">
        <v>0</v>
      </c>
      <c r="CN59" s="275">
        <v>0</v>
      </c>
      <c r="CO59" s="275">
        <v>0</v>
      </c>
      <c r="CP59" s="275"/>
      <c r="CQ59" s="275">
        <v>0</v>
      </c>
      <c r="CR59" s="275">
        <v>0</v>
      </c>
      <c r="CS59" s="275">
        <v>0</v>
      </c>
      <c r="CT59" s="275"/>
      <c r="CU59" s="275"/>
      <c r="CV59" s="275"/>
      <c r="CW59" s="275">
        <v>0</v>
      </c>
      <c r="CX59" s="275">
        <v>0</v>
      </c>
      <c r="CY59" s="275">
        <v>0</v>
      </c>
      <c r="CZ59" s="275">
        <v>0</v>
      </c>
      <c r="DA59" s="275">
        <v>0</v>
      </c>
      <c r="DB59" s="276">
        <v>0</v>
      </c>
      <c r="DC59" s="276">
        <v>0</v>
      </c>
      <c r="DD59" s="276">
        <v>0</v>
      </c>
      <c r="DE59" s="276"/>
      <c r="DF59" s="276"/>
      <c r="DG59" s="276"/>
      <c r="DH59" s="276"/>
      <c r="DI59" s="276"/>
      <c r="DJ59" s="276"/>
      <c r="DK59" s="276"/>
      <c r="DL59" s="271"/>
      <c r="DM59" s="275">
        <v>0</v>
      </c>
      <c r="DN59" s="275">
        <v>0</v>
      </c>
      <c r="DO59" s="275">
        <v>0</v>
      </c>
      <c r="DP59" s="275">
        <v>0</v>
      </c>
      <c r="DQ59" s="275">
        <v>0</v>
      </c>
      <c r="DR59" s="275"/>
      <c r="DS59" s="275">
        <v>0</v>
      </c>
      <c r="DT59" s="275">
        <v>0</v>
      </c>
      <c r="DU59" s="275">
        <v>0</v>
      </c>
      <c r="DV59" s="275"/>
      <c r="DW59" s="275"/>
      <c r="DX59" s="275"/>
      <c r="DY59" s="275">
        <v>0</v>
      </c>
      <c r="DZ59" s="275">
        <v>0</v>
      </c>
      <c r="EA59" s="275">
        <v>0</v>
      </c>
      <c r="EB59" s="275">
        <v>0</v>
      </c>
      <c r="EC59" s="275">
        <v>0</v>
      </c>
      <c r="ED59" s="276">
        <v>0</v>
      </c>
      <c r="EE59" s="276">
        <v>0</v>
      </c>
      <c r="EF59" s="276">
        <v>0</v>
      </c>
      <c r="EG59" s="276"/>
      <c r="EH59" s="276"/>
      <c r="EI59" s="276"/>
      <c r="EJ59" s="276"/>
      <c r="EK59" s="276"/>
      <c r="EL59" s="276"/>
      <c r="EM59" s="276"/>
      <c r="EN59" s="271"/>
      <c r="EO59" s="275">
        <v>0</v>
      </c>
      <c r="EP59" s="275">
        <v>0</v>
      </c>
      <c r="EQ59" s="275">
        <v>0</v>
      </c>
      <c r="ER59" s="275">
        <v>0</v>
      </c>
      <c r="ES59" s="275">
        <v>0</v>
      </c>
      <c r="ET59" s="275"/>
      <c r="EU59" s="275">
        <v>0</v>
      </c>
      <c r="EV59" s="275">
        <v>0</v>
      </c>
      <c r="EW59" s="275">
        <v>0</v>
      </c>
      <c r="EX59" s="275"/>
      <c r="EY59" s="275"/>
      <c r="EZ59" s="275"/>
      <c r="FA59" s="275">
        <v>0</v>
      </c>
      <c r="FB59" s="275">
        <v>0</v>
      </c>
      <c r="FC59" s="275">
        <v>0</v>
      </c>
      <c r="FD59" s="275">
        <v>0</v>
      </c>
      <c r="FE59" s="275">
        <v>0</v>
      </c>
      <c r="FF59" s="276">
        <v>0</v>
      </c>
      <c r="FG59" s="276">
        <v>0</v>
      </c>
      <c r="FH59" s="276">
        <v>0</v>
      </c>
      <c r="FI59" s="276"/>
      <c r="FJ59" s="276"/>
      <c r="FK59" s="276"/>
      <c r="FL59" s="276"/>
      <c r="FM59" s="276"/>
      <c r="FN59" s="276"/>
      <c r="FO59" s="276"/>
      <c r="FP59" s="276"/>
      <c r="FQ59" s="275">
        <v>0</v>
      </c>
      <c r="FR59" s="275">
        <v>0</v>
      </c>
      <c r="FS59" s="275">
        <v>0</v>
      </c>
      <c r="FT59" s="275">
        <v>0</v>
      </c>
      <c r="FU59" s="275">
        <v>0</v>
      </c>
      <c r="FV59" s="275"/>
      <c r="FW59" s="275">
        <v>0</v>
      </c>
      <c r="FX59" s="275">
        <v>0</v>
      </c>
      <c r="FY59" s="275">
        <v>0</v>
      </c>
      <c r="FZ59" s="275"/>
      <c r="GA59" s="275"/>
      <c r="GB59" s="275"/>
      <c r="GC59" s="275">
        <v>0</v>
      </c>
      <c r="GD59" s="275">
        <v>0</v>
      </c>
      <c r="GE59" s="275">
        <v>0</v>
      </c>
      <c r="GF59" s="275">
        <v>0</v>
      </c>
      <c r="GG59" s="275">
        <v>0</v>
      </c>
      <c r="GH59" s="276">
        <v>0</v>
      </c>
      <c r="GI59" s="276">
        <v>0</v>
      </c>
      <c r="GJ59" s="276">
        <v>0</v>
      </c>
      <c r="GK59" s="276"/>
      <c r="GL59" s="276"/>
      <c r="GM59" s="276"/>
      <c r="GN59" s="276"/>
      <c r="GO59" s="276"/>
      <c r="GP59" s="276"/>
      <c r="GQ59" s="276"/>
    </row>
    <row r="60" spans="1:199" ht="12.75" hidden="1" customHeight="1">
      <c r="A60" s="277">
        <v>13</v>
      </c>
      <c r="B60" s="270" t="s">
        <v>416</v>
      </c>
      <c r="C60" s="271">
        <v>13</v>
      </c>
      <c r="D60" s="271"/>
      <c r="E60" s="275">
        <v>0</v>
      </c>
      <c r="F60" s="275">
        <v>0</v>
      </c>
      <c r="G60" s="275">
        <v>0</v>
      </c>
      <c r="H60" s="275">
        <v>0</v>
      </c>
      <c r="I60" s="275">
        <v>0</v>
      </c>
      <c r="J60" s="275"/>
      <c r="K60" s="275">
        <v>0</v>
      </c>
      <c r="L60" s="275">
        <v>0</v>
      </c>
      <c r="M60" s="275">
        <v>0</v>
      </c>
      <c r="N60" s="275"/>
      <c r="O60" s="275"/>
      <c r="P60" s="275"/>
      <c r="Q60" s="275">
        <v>0</v>
      </c>
      <c r="R60" s="275">
        <v>0</v>
      </c>
      <c r="S60" s="275">
        <v>0</v>
      </c>
      <c r="T60" s="275">
        <v>0</v>
      </c>
      <c r="U60" s="275">
        <v>0</v>
      </c>
      <c r="V60" s="276">
        <v>0</v>
      </c>
      <c r="W60" s="276">
        <v>0</v>
      </c>
      <c r="X60" s="276">
        <v>0</v>
      </c>
      <c r="Y60" s="276"/>
      <c r="Z60" s="276"/>
      <c r="AA60" s="276"/>
      <c r="AB60" s="276"/>
      <c r="AC60" s="276"/>
      <c r="AD60" s="276"/>
      <c r="AE60" s="276"/>
      <c r="AF60" s="271"/>
      <c r="AG60" s="275">
        <v>0</v>
      </c>
      <c r="AH60" s="275">
        <v>0</v>
      </c>
      <c r="AI60" s="275">
        <v>0</v>
      </c>
      <c r="AJ60" s="275">
        <v>0</v>
      </c>
      <c r="AK60" s="275">
        <v>0</v>
      </c>
      <c r="AL60" s="275"/>
      <c r="AM60" s="275">
        <v>0</v>
      </c>
      <c r="AN60" s="275">
        <v>0</v>
      </c>
      <c r="AO60" s="275">
        <v>0</v>
      </c>
      <c r="AP60" s="275"/>
      <c r="AQ60" s="275"/>
      <c r="AR60" s="275"/>
      <c r="AS60" s="275">
        <v>0</v>
      </c>
      <c r="AT60" s="275">
        <v>0</v>
      </c>
      <c r="AU60" s="275">
        <v>0</v>
      </c>
      <c r="AV60" s="275">
        <v>0</v>
      </c>
      <c r="AW60" s="275">
        <v>0</v>
      </c>
      <c r="AX60" s="276">
        <v>0</v>
      </c>
      <c r="AY60" s="276">
        <v>0</v>
      </c>
      <c r="AZ60" s="276">
        <v>0</v>
      </c>
      <c r="BA60" s="276"/>
      <c r="BB60" s="276"/>
      <c r="BC60" s="276"/>
      <c r="BD60" s="276"/>
      <c r="BE60" s="276"/>
      <c r="BF60" s="276"/>
      <c r="BG60" s="276"/>
      <c r="BH60" s="271"/>
      <c r="BI60" s="275">
        <v>0</v>
      </c>
      <c r="BJ60" s="275">
        <v>0</v>
      </c>
      <c r="BK60" s="275">
        <v>0</v>
      </c>
      <c r="BL60" s="275">
        <v>0</v>
      </c>
      <c r="BM60" s="275">
        <v>0</v>
      </c>
      <c r="BN60" s="275"/>
      <c r="BO60" s="275">
        <v>0</v>
      </c>
      <c r="BP60" s="275">
        <v>0</v>
      </c>
      <c r="BQ60" s="275">
        <v>0</v>
      </c>
      <c r="BR60" s="275"/>
      <c r="BS60" s="275"/>
      <c r="BT60" s="275"/>
      <c r="BU60" s="275">
        <v>0</v>
      </c>
      <c r="BV60" s="275">
        <v>0</v>
      </c>
      <c r="BW60" s="275">
        <v>0</v>
      </c>
      <c r="BX60" s="275">
        <v>0</v>
      </c>
      <c r="BY60" s="275">
        <v>0</v>
      </c>
      <c r="BZ60" s="276">
        <v>0</v>
      </c>
      <c r="CA60" s="276">
        <v>0</v>
      </c>
      <c r="CB60" s="276">
        <v>0</v>
      </c>
      <c r="CC60" s="276"/>
      <c r="CD60" s="276"/>
      <c r="CE60" s="276"/>
      <c r="CF60" s="276"/>
      <c r="CG60" s="276"/>
      <c r="CH60" s="276"/>
      <c r="CI60" s="276"/>
      <c r="CJ60" s="271"/>
      <c r="CK60" s="275">
        <v>0</v>
      </c>
      <c r="CL60" s="275">
        <v>0</v>
      </c>
      <c r="CM60" s="275">
        <v>0</v>
      </c>
      <c r="CN60" s="275">
        <v>0</v>
      </c>
      <c r="CO60" s="275">
        <v>0</v>
      </c>
      <c r="CP60" s="275"/>
      <c r="CQ60" s="275">
        <v>0</v>
      </c>
      <c r="CR60" s="275">
        <v>0</v>
      </c>
      <c r="CS60" s="275">
        <v>0</v>
      </c>
      <c r="CT60" s="275"/>
      <c r="CU60" s="275"/>
      <c r="CV60" s="275"/>
      <c r="CW60" s="275">
        <v>0</v>
      </c>
      <c r="CX60" s="275">
        <v>0</v>
      </c>
      <c r="CY60" s="275">
        <v>0</v>
      </c>
      <c r="CZ60" s="275">
        <v>0</v>
      </c>
      <c r="DA60" s="275">
        <v>0</v>
      </c>
      <c r="DB60" s="276">
        <v>0</v>
      </c>
      <c r="DC60" s="276">
        <v>0</v>
      </c>
      <c r="DD60" s="276">
        <v>0</v>
      </c>
      <c r="DE60" s="276"/>
      <c r="DF60" s="276"/>
      <c r="DG60" s="276"/>
      <c r="DH60" s="276"/>
      <c r="DI60" s="276"/>
      <c r="DJ60" s="276"/>
      <c r="DK60" s="276"/>
      <c r="DL60" s="271"/>
      <c r="DM60" s="275">
        <v>0</v>
      </c>
      <c r="DN60" s="275">
        <v>0</v>
      </c>
      <c r="DO60" s="275">
        <v>0</v>
      </c>
      <c r="DP60" s="275">
        <v>0</v>
      </c>
      <c r="DQ60" s="275">
        <v>0</v>
      </c>
      <c r="DR60" s="275"/>
      <c r="DS60" s="275">
        <v>0</v>
      </c>
      <c r="DT60" s="275">
        <v>0</v>
      </c>
      <c r="DU60" s="275">
        <v>0</v>
      </c>
      <c r="DV60" s="275"/>
      <c r="DW60" s="275"/>
      <c r="DX60" s="275"/>
      <c r="DY60" s="275">
        <v>0</v>
      </c>
      <c r="DZ60" s="275">
        <v>0</v>
      </c>
      <c r="EA60" s="275">
        <v>0</v>
      </c>
      <c r="EB60" s="275">
        <v>0</v>
      </c>
      <c r="EC60" s="275">
        <v>0</v>
      </c>
      <c r="ED60" s="276">
        <v>0</v>
      </c>
      <c r="EE60" s="276">
        <v>0</v>
      </c>
      <c r="EF60" s="276">
        <v>0</v>
      </c>
      <c r="EG60" s="276"/>
      <c r="EH60" s="276"/>
      <c r="EI60" s="276"/>
      <c r="EJ60" s="276"/>
      <c r="EK60" s="276"/>
      <c r="EL60" s="276"/>
      <c r="EM60" s="276"/>
      <c r="EN60" s="271"/>
      <c r="EO60" s="275">
        <v>0</v>
      </c>
      <c r="EP60" s="275">
        <v>0</v>
      </c>
      <c r="EQ60" s="275">
        <v>0</v>
      </c>
      <c r="ER60" s="275">
        <v>0</v>
      </c>
      <c r="ES60" s="275">
        <v>0</v>
      </c>
      <c r="ET60" s="275"/>
      <c r="EU60" s="275">
        <v>0</v>
      </c>
      <c r="EV60" s="275">
        <v>0</v>
      </c>
      <c r="EW60" s="275">
        <v>0</v>
      </c>
      <c r="EX60" s="275"/>
      <c r="EY60" s="275"/>
      <c r="EZ60" s="275"/>
      <c r="FA60" s="275">
        <v>0</v>
      </c>
      <c r="FB60" s="275">
        <v>0</v>
      </c>
      <c r="FC60" s="275">
        <v>0</v>
      </c>
      <c r="FD60" s="275">
        <v>0</v>
      </c>
      <c r="FE60" s="275">
        <v>0</v>
      </c>
      <c r="FF60" s="276">
        <v>0</v>
      </c>
      <c r="FG60" s="276">
        <v>0</v>
      </c>
      <c r="FH60" s="276">
        <v>0</v>
      </c>
      <c r="FI60" s="276"/>
      <c r="FJ60" s="276"/>
      <c r="FK60" s="276"/>
      <c r="FL60" s="276"/>
      <c r="FM60" s="276"/>
      <c r="FN60" s="276"/>
      <c r="FO60" s="276"/>
      <c r="FP60" s="276"/>
      <c r="FQ60" s="275">
        <v>0</v>
      </c>
      <c r="FR60" s="275">
        <v>0</v>
      </c>
      <c r="FS60" s="275">
        <v>0</v>
      </c>
      <c r="FT60" s="275">
        <v>0</v>
      </c>
      <c r="FU60" s="275">
        <v>0</v>
      </c>
      <c r="FV60" s="275"/>
      <c r="FW60" s="275">
        <v>0</v>
      </c>
      <c r="FX60" s="275">
        <v>0</v>
      </c>
      <c r="FY60" s="275">
        <v>0</v>
      </c>
      <c r="FZ60" s="275"/>
      <c r="GA60" s="275"/>
      <c r="GB60" s="275"/>
      <c r="GC60" s="275">
        <v>0</v>
      </c>
      <c r="GD60" s="275">
        <v>2</v>
      </c>
      <c r="GE60" s="275">
        <v>10</v>
      </c>
      <c r="GF60" s="275">
        <v>1</v>
      </c>
      <c r="GG60" s="275">
        <v>0</v>
      </c>
      <c r="GH60" s="276">
        <v>10</v>
      </c>
      <c r="GI60" s="276">
        <v>1</v>
      </c>
      <c r="GJ60" s="276">
        <v>0</v>
      </c>
      <c r="GK60" s="276"/>
      <c r="GL60" s="276"/>
      <c r="GM60" s="276"/>
      <c r="GN60" s="276"/>
      <c r="GO60" s="276"/>
      <c r="GP60" s="276"/>
      <c r="GQ60" s="276"/>
    </row>
    <row r="61" spans="1:199" ht="12.75" hidden="1" customHeight="1">
      <c r="A61" s="269">
        <v>14</v>
      </c>
      <c r="B61" s="270" t="s">
        <v>417</v>
      </c>
      <c r="C61" s="271">
        <v>14</v>
      </c>
      <c r="D61" s="271"/>
      <c r="E61" s="275">
        <v>0</v>
      </c>
      <c r="F61" s="275">
        <v>0</v>
      </c>
      <c r="G61" s="275">
        <v>0</v>
      </c>
      <c r="H61" s="275">
        <v>0</v>
      </c>
      <c r="I61" s="275">
        <v>0</v>
      </c>
      <c r="J61" s="275"/>
      <c r="K61" s="275">
        <v>0</v>
      </c>
      <c r="L61" s="275">
        <v>0</v>
      </c>
      <c r="M61" s="275">
        <v>0</v>
      </c>
      <c r="N61" s="275"/>
      <c r="O61" s="275"/>
      <c r="P61" s="275"/>
      <c r="Q61" s="275">
        <v>0</v>
      </c>
      <c r="R61" s="275">
        <v>0</v>
      </c>
      <c r="S61" s="275">
        <v>0</v>
      </c>
      <c r="T61" s="275">
        <v>0</v>
      </c>
      <c r="U61" s="275">
        <v>0</v>
      </c>
      <c r="V61" s="276">
        <v>0</v>
      </c>
      <c r="W61" s="276">
        <v>0</v>
      </c>
      <c r="X61" s="276">
        <v>0</v>
      </c>
      <c r="Y61" s="276"/>
      <c r="Z61" s="276"/>
      <c r="AA61" s="276"/>
      <c r="AB61" s="276"/>
      <c r="AC61" s="276"/>
      <c r="AD61" s="276"/>
      <c r="AE61" s="276"/>
      <c r="AF61" s="271"/>
      <c r="AG61" s="275">
        <v>0</v>
      </c>
      <c r="AH61" s="275">
        <v>0</v>
      </c>
      <c r="AI61" s="275">
        <v>0</v>
      </c>
      <c r="AJ61" s="275">
        <v>0</v>
      </c>
      <c r="AK61" s="275">
        <v>0</v>
      </c>
      <c r="AL61" s="275"/>
      <c r="AM61" s="275">
        <v>0</v>
      </c>
      <c r="AN61" s="275">
        <v>0</v>
      </c>
      <c r="AO61" s="275">
        <v>0</v>
      </c>
      <c r="AP61" s="275"/>
      <c r="AQ61" s="275"/>
      <c r="AR61" s="275"/>
      <c r="AS61" s="275">
        <v>0</v>
      </c>
      <c r="AT61" s="275">
        <v>0</v>
      </c>
      <c r="AU61" s="275">
        <v>0</v>
      </c>
      <c r="AV61" s="275">
        <v>0</v>
      </c>
      <c r="AW61" s="275">
        <v>0</v>
      </c>
      <c r="AX61" s="276">
        <v>0</v>
      </c>
      <c r="AY61" s="276">
        <v>0</v>
      </c>
      <c r="AZ61" s="276">
        <v>0</v>
      </c>
      <c r="BA61" s="276"/>
      <c r="BB61" s="276"/>
      <c r="BC61" s="276"/>
      <c r="BD61" s="276"/>
      <c r="BE61" s="276"/>
      <c r="BF61" s="276"/>
      <c r="BG61" s="276"/>
      <c r="BH61" s="271"/>
      <c r="BI61" s="275">
        <v>0</v>
      </c>
      <c r="BJ61" s="275">
        <v>0</v>
      </c>
      <c r="BK61" s="275">
        <v>0</v>
      </c>
      <c r="BL61" s="275">
        <v>0</v>
      </c>
      <c r="BM61" s="275">
        <v>0</v>
      </c>
      <c r="BN61" s="275"/>
      <c r="BO61" s="275">
        <v>0</v>
      </c>
      <c r="BP61" s="275">
        <v>0</v>
      </c>
      <c r="BQ61" s="275">
        <v>0</v>
      </c>
      <c r="BR61" s="275"/>
      <c r="BS61" s="275"/>
      <c r="BT61" s="275"/>
      <c r="BU61" s="275">
        <v>0</v>
      </c>
      <c r="BV61" s="275">
        <v>0</v>
      </c>
      <c r="BW61" s="275">
        <v>0</v>
      </c>
      <c r="BX61" s="275">
        <v>0</v>
      </c>
      <c r="BY61" s="275">
        <v>0</v>
      </c>
      <c r="BZ61" s="276">
        <v>0</v>
      </c>
      <c r="CA61" s="276">
        <v>0</v>
      </c>
      <c r="CB61" s="276">
        <v>0</v>
      </c>
      <c r="CC61" s="276"/>
      <c r="CD61" s="276"/>
      <c r="CE61" s="276"/>
      <c r="CF61" s="276"/>
      <c r="CG61" s="276"/>
      <c r="CH61" s="276"/>
      <c r="CI61" s="276"/>
      <c r="CJ61" s="271"/>
      <c r="CK61" s="275">
        <v>0</v>
      </c>
      <c r="CL61" s="275">
        <v>0</v>
      </c>
      <c r="CM61" s="275">
        <v>0</v>
      </c>
      <c r="CN61" s="275">
        <v>0</v>
      </c>
      <c r="CO61" s="275">
        <v>0</v>
      </c>
      <c r="CP61" s="275"/>
      <c r="CQ61" s="275">
        <v>0</v>
      </c>
      <c r="CR61" s="275">
        <v>0</v>
      </c>
      <c r="CS61" s="275">
        <v>0</v>
      </c>
      <c r="CT61" s="275"/>
      <c r="CU61" s="275"/>
      <c r="CV61" s="275"/>
      <c r="CW61" s="275">
        <v>0</v>
      </c>
      <c r="CX61" s="275">
        <v>0</v>
      </c>
      <c r="CY61" s="275">
        <v>0</v>
      </c>
      <c r="CZ61" s="275">
        <v>0</v>
      </c>
      <c r="DA61" s="275">
        <v>0</v>
      </c>
      <c r="DB61" s="276">
        <v>0</v>
      </c>
      <c r="DC61" s="276">
        <v>0</v>
      </c>
      <c r="DD61" s="276">
        <v>0</v>
      </c>
      <c r="DE61" s="276"/>
      <c r="DF61" s="276"/>
      <c r="DG61" s="276"/>
      <c r="DH61" s="276"/>
      <c r="DI61" s="276"/>
      <c r="DJ61" s="276"/>
      <c r="DK61" s="276"/>
      <c r="DL61" s="271"/>
      <c r="DM61" s="275">
        <v>0</v>
      </c>
      <c r="DN61" s="275">
        <v>0</v>
      </c>
      <c r="DO61" s="275">
        <v>0</v>
      </c>
      <c r="DP61" s="275">
        <v>0</v>
      </c>
      <c r="DQ61" s="275">
        <v>0</v>
      </c>
      <c r="DR61" s="275"/>
      <c r="DS61" s="275">
        <v>0</v>
      </c>
      <c r="DT61" s="275">
        <v>0</v>
      </c>
      <c r="DU61" s="275">
        <v>0</v>
      </c>
      <c r="DV61" s="275"/>
      <c r="DW61" s="275"/>
      <c r="DX61" s="275"/>
      <c r="DY61" s="275">
        <v>0</v>
      </c>
      <c r="DZ61" s="275">
        <v>0</v>
      </c>
      <c r="EA61" s="275">
        <v>0</v>
      </c>
      <c r="EB61" s="275">
        <v>0</v>
      </c>
      <c r="EC61" s="275">
        <v>0</v>
      </c>
      <c r="ED61" s="276">
        <v>0</v>
      </c>
      <c r="EE61" s="276">
        <v>0</v>
      </c>
      <c r="EF61" s="276">
        <v>0</v>
      </c>
      <c r="EG61" s="276"/>
      <c r="EH61" s="276"/>
      <c r="EI61" s="276"/>
      <c r="EJ61" s="276"/>
      <c r="EK61" s="276"/>
      <c r="EL61" s="276"/>
      <c r="EM61" s="276"/>
      <c r="EN61" s="271"/>
      <c r="EO61" s="275">
        <v>0</v>
      </c>
      <c r="EP61" s="275">
        <v>0</v>
      </c>
      <c r="EQ61" s="275">
        <v>0</v>
      </c>
      <c r="ER61" s="275">
        <v>0</v>
      </c>
      <c r="ES61" s="275">
        <v>0</v>
      </c>
      <c r="ET61" s="275"/>
      <c r="EU61" s="275">
        <v>0</v>
      </c>
      <c r="EV61" s="275">
        <v>0</v>
      </c>
      <c r="EW61" s="275">
        <v>0</v>
      </c>
      <c r="EX61" s="275"/>
      <c r="EY61" s="275"/>
      <c r="EZ61" s="275"/>
      <c r="FA61" s="275">
        <v>0</v>
      </c>
      <c r="FB61" s="275">
        <v>0</v>
      </c>
      <c r="FC61" s="275">
        <v>0</v>
      </c>
      <c r="FD61" s="275">
        <v>0</v>
      </c>
      <c r="FE61" s="275">
        <v>0</v>
      </c>
      <c r="FF61" s="276">
        <v>0</v>
      </c>
      <c r="FG61" s="276">
        <v>0</v>
      </c>
      <c r="FH61" s="276">
        <v>0</v>
      </c>
      <c r="FI61" s="276"/>
      <c r="FJ61" s="276"/>
      <c r="FK61" s="276"/>
      <c r="FL61" s="276"/>
      <c r="FM61" s="276"/>
      <c r="FN61" s="276"/>
      <c r="FO61" s="276"/>
      <c r="FP61" s="276"/>
      <c r="FQ61" s="275">
        <v>0</v>
      </c>
      <c r="FR61" s="275">
        <v>0</v>
      </c>
      <c r="FS61" s="275">
        <v>0</v>
      </c>
      <c r="FT61" s="275">
        <v>0</v>
      </c>
      <c r="FU61" s="275">
        <v>0</v>
      </c>
      <c r="FV61" s="275"/>
      <c r="FW61" s="275">
        <v>0</v>
      </c>
      <c r="FX61" s="275">
        <v>0</v>
      </c>
      <c r="FY61" s="275">
        <v>0</v>
      </c>
      <c r="FZ61" s="275"/>
      <c r="GA61" s="275"/>
      <c r="GB61" s="275"/>
      <c r="GC61" s="275">
        <v>0</v>
      </c>
      <c r="GD61" s="275">
        <v>0</v>
      </c>
      <c r="GE61" s="275">
        <v>0</v>
      </c>
      <c r="GF61" s="275">
        <v>0</v>
      </c>
      <c r="GG61" s="275">
        <v>0</v>
      </c>
      <c r="GH61" s="276">
        <v>0</v>
      </c>
      <c r="GI61" s="276">
        <v>0</v>
      </c>
      <c r="GJ61" s="276">
        <v>0</v>
      </c>
      <c r="GK61" s="276"/>
      <c r="GL61" s="276"/>
      <c r="GM61" s="276"/>
      <c r="GN61" s="276"/>
      <c r="GO61" s="276"/>
      <c r="GP61" s="276"/>
      <c r="GQ61" s="276"/>
    </row>
    <row r="62" spans="1:199" ht="12.75" hidden="1" customHeight="1">
      <c r="A62" s="277">
        <v>15</v>
      </c>
      <c r="B62" s="270" t="s">
        <v>418</v>
      </c>
      <c r="C62" s="271">
        <v>15</v>
      </c>
      <c r="D62" s="271"/>
      <c r="E62" s="275">
        <v>0</v>
      </c>
      <c r="F62" s="275">
        <v>0</v>
      </c>
      <c r="G62" s="275">
        <v>0</v>
      </c>
      <c r="H62" s="275">
        <v>0</v>
      </c>
      <c r="I62" s="275">
        <v>0</v>
      </c>
      <c r="J62" s="275"/>
      <c r="K62" s="275">
        <v>0</v>
      </c>
      <c r="L62" s="275">
        <v>0</v>
      </c>
      <c r="M62" s="275">
        <v>0</v>
      </c>
      <c r="N62" s="275"/>
      <c r="O62" s="275"/>
      <c r="P62" s="275"/>
      <c r="Q62" s="275">
        <v>0</v>
      </c>
      <c r="R62" s="275">
        <v>0</v>
      </c>
      <c r="S62" s="275">
        <v>0</v>
      </c>
      <c r="T62" s="275">
        <v>0</v>
      </c>
      <c r="U62" s="275">
        <v>0</v>
      </c>
      <c r="V62" s="276">
        <v>0</v>
      </c>
      <c r="W62" s="276">
        <v>0</v>
      </c>
      <c r="X62" s="276">
        <v>0</v>
      </c>
      <c r="Y62" s="276"/>
      <c r="Z62" s="276"/>
      <c r="AA62" s="276"/>
      <c r="AB62" s="276"/>
      <c r="AC62" s="276"/>
      <c r="AD62" s="276"/>
      <c r="AE62" s="276"/>
      <c r="AF62" s="271"/>
      <c r="AG62" s="275">
        <v>0</v>
      </c>
      <c r="AH62" s="275">
        <v>0</v>
      </c>
      <c r="AI62" s="275">
        <v>0</v>
      </c>
      <c r="AJ62" s="275">
        <v>0</v>
      </c>
      <c r="AK62" s="275">
        <v>0</v>
      </c>
      <c r="AL62" s="275"/>
      <c r="AM62" s="275">
        <v>0</v>
      </c>
      <c r="AN62" s="275">
        <v>0</v>
      </c>
      <c r="AO62" s="275">
        <v>0</v>
      </c>
      <c r="AP62" s="275"/>
      <c r="AQ62" s="275"/>
      <c r="AR62" s="275"/>
      <c r="AS62" s="275">
        <v>0</v>
      </c>
      <c r="AT62" s="275">
        <v>0</v>
      </c>
      <c r="AU62" s="275">
        <v>0</v>
      </c>
      <c r="AV62" s="275">
        <v>0</v>
      </c>
      <c r="AW62" s="275">
        <v>0</v>
      </c>
      <c r="AX62" s="276">
        <v>0</v>
      </c>
      <c r="AY62" s="276">
        <v>0</v>
      </c>
      <c r="AZ62" s="276">
        <v>0</v>
      </c>
      <c r="BA62" s="276"/>
      <c r="BB62" s="276"/>
      <c r="BC62" s="276"/>
      <c r="BD62" s="276"/>
      <c r="BE62" s="276"/>
      <c r="BF62" s="276"/>
      <c r="BG62" s="276"/>
      <c r="BH62" s="271"/>
      <c r="BI62" s="275">
        <v>0</v>
      </c>
      <c r="BJ62" s="275">
        <v>0</v>
      </c>
      <c r="BK62" s="275">
        <v>0</v>
      </c>
      <c r="BL62" s="275">
        <v>0</v>
      </c>
      <c r="BM62" s="275">
        <v>0</v>
      </c>
      <c r="BN62" s="275"/>
      <c r="BO62" s="275">
        <v>0</v>
      </c>
      <c r="BP62" s="275">
        <v>0</v>
      </c>
      <c r="BQ62" s="275">
        <v>0</v>
      </c>
      <c r="BR62" s="275"/>
      <c r="BS62" s="275"/>
      <c r="BT62" s="275"/>
      <c r="BU62" s="275">
        <v>0</v>
      </c>
      <c r="BV62" s="275">
        <v>0</v>
      </c>
      <c r="BW62" s="275">
        <v>0</v>
      </c>
      <c r="BX62" s="275">
        <v>0</v>
      </c>
      <c r="BY62" s="275">
        <v>0</v>
      </c>
      <c r="BZ62" s="276">
        <v>0</v>
      </c>
      <c r="CA62" s="276">
        <v>0</v>
      </c>
      <c r="CB62" s="276">
        <v>0</v>
      </c>
      <c r="CC62" s="276"/>
      <c r="CD62" s="276"/>
      <c r="CE62" s="276"/>
      <c r="CF62" s="276"/>
      <c r="CG62" s="276"/>
      <c r="CH62" s="276"/>
      <c r="CI62" s="276"/>
      <c r="CJ62" s="271"/>
      <c r="CK62" s="275">
        <v>0</v>
      </c>
      <c r="CL62" s="275">
        <v>0</v>
      </c>
      <c r="CM62" s="275">
        <v>0</v>
      </c>
      <c r="CN62" s="275">
        <v>0</v>
      </c>
      <c r="CO62" s="275">
        <v>0</v>
      </c>
      <c r="CP62" s="275"/>
      <c r="CQ62" s="275">
        <v>0</v>
      </c>
      <c r="CR62" s="275">
        <v>0</v>
      </c>
      <c r="CS62" s="275">
        <v>0</v>
      </c>
      <c r="CT62" s="275"/>
      <c r="CU62" s="275"/>
      <c r="CV62" s="275"/>
      <c r="CW62" s="275">
        <v>0</v>
      </c>
      <c r="CX62" s="275">
        <v>0</v>
      </c>
      <c r="CY62" s="275">
        <v>0</v>
      </c>
      <c r="CZ62" s="275">
        <v>0</v>
      </c>
      <c r="DA62" s="275">
        <v>0</v>
      </c>
      <c r="DB62" s="276">
        <v>0</v>
      </c>
      <c r="DC62" s="276">
        <v>0</v>
      </c>
      <c r="DD62" s="276">
        <v>0</v>
      </c>
      <c r="DE62" s="276"/>
      <c r="DF62" s="276"/>
      <c r="DG62" s="276"/>
      <c r="DH62" s="276"/>
      <c r="DI62" s="276"/>
      <c r="DJ62" s="276"/>
      <c r="DK62" s="276"/>
      <c r="DL62" s="271"/>
      <c r="DM62" s="275">
        <v>0</v>
      </c>
      <c r="DN62" s="275">
        <v>0</v>
      </c>
      <c r="DO62" s="275">
        <v>0</v>
      </c>
      <c r="DP62" s="275">
        <v>0</v>
      </c>
      <c r="DQ62" s="275">
        <v>0</v>
      </c>
      <c r="DR62" s="275"/>
      <c r="DS62" s="275">
        <v>0</v>
      </c>
      <c r="DT62" s="275">
        <v>0</v>
      </c>
      <c r="DU62" s="275">
        <v>0</v>
      </c>
      <c r="DV62" s="275"/>
      <c r="DW62" s="275"/>
      <c r="DX62" s="275"/>
      <c r="DY62" s="275">
        <v>0</v>
      </c>
      <c r="DZ62" s="275">
        <v>0</v>
      </c>
      <c r="EA62" s="275">
        <v>0</v>
      </c>
      <c r="EB62" s="275">
        <v>0</v>
      </c>
      <c r="EC62" s="275">
        <v>0</v>
      </c>
      <c r="ED62" s="276">
        <v>0</v>
      </c>
      <c r="EE62" s="276">
        <v>0</v>
      </c>
      <c r="EF62" s="276">
        <v>0</v>
      </c>
      <c r="EG62" s="276"/>
      <c r="EH62" s="276"/>
      <c r="EI62" s="276"/>
      <c r="EJ62" s="276"/>
      <c r="EK62" s="276"/>
      <c r="EL62" s="276"/>
      <c r="EM62" s="276"/>
      <c r="EN62" s="271"/>
      <c r="EO62" s="275">
        <v>0</v>
      </c>
      <c r="EP62" s="275">
        <v>0</v>
      </c>
      <c r="EQ62" s="275">
        <v>0</v>
      </c>
      <c r="ER62" s="275">
        <v>0</v>
      </c>
      <c r="ES62" s="275">
        <v>0</v>
      </c>
      <c r="ET62" s="275"/>
      <c r="EU62" s="275">
        <v>0</v>
      </c>
      <c r="EV62" s="275">
        <v>0</v>
      </c>
      <c r="EW62" s="275">
        <v>0</v>
      </c>
      <c r="EX62" s="275"/>
      <c r="EY62" s="275"/>
      <c r="EZ62" s="275"/>
      <c r="FA62" s="275">
        <v>0</v>
      </c>
      <c r="FB62" s="275">
        <v>0</v>
      </c>
      <c r="FC62" s="275">
        <v>0</v>
      </c>
      <c r="FD62" s="275">
        <v>0</v>
      </c>
      <c r="FE62" s="275">
        <v>0</v>
      </c>
      <c r="FF62" s="276">
        <v>0</v>
      </c>
      <c r="FG62" s="276">
        <v>0</v>
      </c>
      <c r="FH62" s="276">
        <v>0</v>
      </c>
      <c r="FI62" s="276"/>
      <c r="FJ62" s="276"/>
      <c r="FK62" s="276"/>
      <c r="FL62" s="276"/>
      <c r="FM62" s="276"/>
      <c r="FN62" s="276"/>
      <c r="FO62" s="276"/>
      <c r="FP62" s="276"/>
      <c r="FQ62" s="275">
        <v>0</v>
      </c>
      <c r="FR62" s="275">
        <v>0</v>
      </c>
      <c r="FS62" s="275">
        <v>0</v>
      </c>
      <c r="FT62" s="275">
        <v>0</v>
      </c>
      <c r="FU62" s="275">
        <v>0</v>
      </c>
      <c r="FV62" s="275"/>
      <c r="FW62" s="275">
        <v>0</v>
      </c>
      <c r="FX62" s="275">
        <v>0</v>
      </c>
      <c r="FY62" s="275">
        <v>0</v>
      </c>
      <c r="FZ62" s="275"/>
      <c r="GA62" s="275"/>
      <c r="GB62" s="275"/>
      <c r="GC62" s="275">
        <v>0</v>
      </c>
      <c r="GD62" s="275">
        <v>1</v>
      </c>
      <c r="GE62" s="275">
        <v>5</v>
      </c>
      <c r="GF62" s="275">
        <v>0</v>
      </c>
      <c r="GG62" s="275">
        <v>0</v>
      </c>
      <c r="GH62" s="276">
        <v>5</v>
      </c>
      <c r="GI62" s="276">
        <v>0</v>
      </c>
      <c r="GJ62" s="276">
        <v>0</v>
      </c>
      <c r="GK62" s="276"/>
      <c r="GL62" s="276"/>
      <c r="GM62" s="276"/>
      <c r="GN62" s="276"/>
      <c r="GO62" s="276"/>
      <c r="GP62" s="276"/>
      <c r="GQ62" s="276"/>
    </row>
    <row r="63" spans="1:199" ht="12.75" hidden="1" customHeight="1">
      <c r="A63" s="269">
        <v>16</v>
      </c>
      <c r="B63" s="270" t="s">
        <v>419</v>
      </c>
      <c r="C63" s="271">
        <v>16</v>
      </c>
      <c r="D63" s="271"/>
      <c r="E63" s="275">
        <v>0</v>
      </c>
      <c r="F63" s="275">
        <v>0</v>
      </c>
      <c r="G63" s="275">
        <v>0</v>
      </c>
      <c r="H63" s="275">
        <v>0</v>
      </c>
      <c r="I63" s="275">
        <v>0</v>
      </c>
      <c r="J63" s="275"/>
      <c r="K63" s="275">
        <v>0</v>
      </c>
      <c r="L63" s="275">
        <v>0</v>
      </c>
      <c r="M63" s="275">
        <v>0</v>
      </c>
      <c r="N63" s="275"/>
      <c r="O63" s="275"/>
      <c r="P63" s="275"/>
      <c r="Q63" s="275">
        <v>0</v>
      </c>
      <c r="R63" s="275">
        <v>0</v>
      </c>
      <c r="S63" s="275">
        <v>0</v>
      </c>
      <c r="T63" s="275">
        <v>0</v>
      </c>
      <c r="U63" s="275">
        <v>0</v>
      </c>
      <c r="V63" s="276">
        <v>0</v>
      </c>
      <c r="W63" s="276">
        <v>0</v>
      </c>
      <c r="X63" s="276">
        <v>0</v>
      </c>
      <c r="Y63" s="276"/>
      <c r="Z63" s="276"/>
      <c r="AA63" s="276"/>
      <c r="AB63" s="276"/>
      <c r="AC63" s="276"/>
      <c r="AD63" s="276"/>
      <c r="AE63" s="276"/>
      <c r="AF63" s="271"/>
      <c r="AG63" s="275">
        <v>0</v>
      </c>
      <c r="AH63" s="275">
        <v>0</v>
      </c>
      <c r="AI63" s="275">
        <v>0</v>
      </c>
      <c r="AJ63" s="275">
        <v>0</v>
      </c>
      <c r="AK63" s="275">
        <v>0</v>
      </c>
      <c r="AL63" s="275"/>
      <c r="AM63" s="275">
        <v>0</v>
      </c>
      <c r="AN63" s="275">
        <v>0</v>
      </c>
      <c r="AO63" s="275">
        <v>0</v>
      </c>
      <c r="AP63" s="275"/>
      <c r="AQ63" s="275"/>
      <c r="AR63" s="275"/>
      <c r="AS63" s="275">
        <v>0</v>
      </c>
      <c r="AT63" s="275">
        <v>0</v>
      </c>
      <c r="AU63" s="275">
        <v>0</v>
      </c>
      <c r="AV63" s="275">
        <v>0</v>
      </c>
      <c r="AW63" s="275">
        <v>0</v>
      </c>
      <c r="AX63" s="276">
        <v>0</v>
      </c>
      <c r="AY63" s="276">
        <v>0</v>
      </c>
      <c r="AZ63" s="276">
        <v>0</v>
      </c>
      <c r="BA63" s="276"/>
      <c r="BB63" s="276"/>
      <c r="BC63" s="276"/>
      <c r="BD63" s="276"/>
      <c r="BE63" s="276"/>
      <c r="BF63" s="276"/>
      <c r="BG63" s="276"/>
      <c r="BH63" s="271"/>
      <c r="BI63" s="275">
        <v>0</v>
      </c>
      <c r="BJ63" s="275">
        <v>0</v>
      </c>
      <c r="BK63" s="275">
        <v>0</v>
      </c>
      <c r="BL63" s="275">
        <v>0</v>
      </c>
      <c r="BM63" s="275">
        <v>0</v>
      </c>
      <c r="BN63" s="275"/>
      <c r="BO63" s="275">
        <v>0</v>
      </c>
      <c r="BP63" s="275">
        <v>0</v>
      </c>
      <c r="BQ63" s="275">
        <v>0</v>
      </c>
      <c r="BR63" s="275"/>
      <c r="BS63" s="275"/>
      <c r="BT63" s="275"/>
      <c r="BU63" s="275">
        <v>0</v>
      </c>
      <c r="BV63" s="275">
        <v>0</v>
      </c>
      <c r="BW63" s="275">
        <v>0</v>
      </c>
      <c r="BX63" s="275">
        <v>0</v>
      </c>
      <c r="BY63" s="275">
        <v>0</v>
      </c>
      <c r="BZ63" s="276">
        <v>0</v>
      </c>
      <c r="CA63" s="276">
        <v>0</v>
      </c>
      <c r="CB63" s="276">
        <v>0</v>
      </c>
      <c r="CC63" s="276"/>
      <c r="CD63" s="276"/>
      <c r="CE63" s="276"/>
      <c r="CF63" s="276"/>
      <c r="CG63" s="276"/>
      <c r="CH63" s="276"/>
      <c r="CI63" s="276"/>
      <c r="CJ63" s="271"/>
      <c r="CK63" s="275">
        <v>0</v>
      </c>
      <c r="CL63" s="275">
        <v>0</v>
      </c>
      <c r="CM63" s="275">
        <v>0</v>
      </c>
      <c r="CN63" s="275">
        <v>0</v>
      </c>
      <c r="CO63" s="275">
        <v>0</v>
      </c>
      <c r="CP63" s="275"/>
      <c r="CQ63" s="275">
        <v>0</v>
      </c>
      <c r="CR63" s="275">
        <v>0</v>
      </c>
      <c r="CS63" s="275">
        <v>0</v>
      </c>
      <c r="CT63" s="275"/>
      <c r="CU63" s="275"/>
      <c r="CV63" s="275"/>
      <c r="CW63" s="275">
        <v>0</v>
      </c>
      <c r="CX63" s="275">
        <v>0</v>
      </c>
      <c r="CY63" s="275">
        <v>0</v>
      </c>
      <c r="CZ63" s="275">
        <v>0</v>
      </c>
      <c r="DA63" s="275">
        <v>0</v>
      </c>
      <c r="DB63" s="276">
        <v>0</v>
      </c>
      <c r="DC63" s="276">
        <v>0</v>
      </c>
      <c r="DD63" s="276">
        <v>0</v>
      </c>
      <c r="DE63" s="276"/>
      <c r="DF63" s="276"/>
      <c r="DG63" s="276"/>
      <c r="DH63" s="276"/>
      <c r="DI63" s="276"/>
      <c r="DJ63" s="276"/>
      <c r="DK63" s="276"/>
      <c r="DL63" s="271"/>
      <c r="DM63" s="275">
        <v>0</v>
      </c>
      <c r="DN63" s="275">
        <v>0</v>
      </c>
      <c r="DO63" s="275">
        <v>0</v>
      </c>
      <c r="DP63" s="275">
        <v>0</v>
      </c>
      <c r="DQ63" s="275">
        <v>0</v>
      </c>
      <c r="DR63" s="275"/>
      <c r="DS63" s="275">
        <v>0</v>
      </c>
      <c r="DT63" s="275">
        <v>0</v>
      </c>
      <c r="DU63" s="275">
        <v>0</v>
      </c>
      <c r="DV63" s="275"/>
      <c r="DW63" s="275"/>
      <c r="DX63" s="275"/>
      <c r="DY63" s="275">
        <v>0</v>
      </c>
      <c r="DZ63" s="275">
        <v>0</v>
      </c>
      <c r="EA63" s="275">
        <v>0</v>
      </c>
      <c r="EB63" s="275">
        <v>0</v>
      </c>
      <c r="EC63" s="275">
        <v>0</v>
      </c>
      <c r="ED63" s="276">
        <v>0</v>
      </c>
      <c r="EE63" s="276">
        <v>0</v>
      </c>
      <c r="EF63" s="276">
        <v>0</v>
      </c>
      <c r="EG63" s="276"/>
      <c r="EH63" s="276"/>
      <c r="EI63" s="276"/>
      <c r="EJ63" s="276"/>
      <c r="EK63" s="276"/>
      <c r="EL63" s="276"/>
      <c r="EM63" s="276"/>
      <c r="EN63" s="271"/>
      <c r="EO63" s="275">
        <v>0</v>
      </c>
      <c r="EP63" s="275">
        <v>0</v>
      </c>
      <c r="EQ63" s="275">
        <v>0</v>
      </c>
      <c r="ER63" s="275">
        <v>0</v>
      </c>
      <c r="ES63" s="275">
        <v>0</v>
      </c>
      <c r="ET63" s="275"/>
      <c r="EU63" s="275">
        <v>0</v>
      </c>
      <c r="EV63" s="275">
        <v>0</v>
      </c>
      <c r="EW63" s="275">
        <v>0</v>
      </c>
      <c r="EX63" s="275"/>
      <c r="EY63" s="275"/>
      <c r="EZ63" s="275"/>
      <c r="FA63" s="275">
        <v>0</v>
      </c>
      <c r="FB63" s="275">
        <v>0</v>
      </c>
      <c r="FC63" s="275">
        <v>0</v>
      </c>
      <c r="FD63" s="275">
        <v>0</v>
      </c>
      <c r="FE63" s="275">
        <v>0</v>
      </c>
      <c r="FF63" s="276">
        <v>0</v>
      </c>
      <c r="FG63" s="276">
        <v>0</v>
      </c>
      <c r="FH63" s="276">
        <v>0</v>
      </c>
      <c r="FI63" s="276"/>
      <c r="FJ63" s="276"/>
      <c r="FK63" s="276"/>
      <c r="FL63" s="276"/>
      <c r="FM63" s="276"/>
      <c r="FN63" s="276"/>
      <c r="FO63" s="276"/>
      <c r="FP63" s="276"/>
      <c r="FQ63" s="275">
        <v>0</v>
      </c>
      <c r="FR63" s="275">
        <v>0</v>
      </c>
      <c r="FS63" s="275">
        <v>0</v>
      </c>
      <c r="FT63" s="275">
        <v>0</v>
      </c>
      <c r="FU63" s="275">
        <v>0</v>
      </c>
      <c r="FV63" s="275"/>
      <c r="FW63" s="275">
        <v>0</v>
      </c>
      <c r="FX63" s="275">
        <v>0</v>
      </c>
      <c r="FY63" s="275">
        <v>0</v>
      </c>
      <c r="FZ63" s="275"/>
      <c r="GA63" s="275"/>
      <c r="GB63" s="275"/>
      <c r="GC63" s="275">
        <v>0</v>
      </c>
      <c r="GD63" s="275">
        <v>6</v>
      </c>
      <c r="GE63" s="275">
        <v>30</v>
      </c>
      <c r="GF63" s="275">
        <v>0</v>
      </c>
      <c r="GG63" s="275">
        <v>0</v>
      </c>
      <c r="GH63" s="276">
        <v>30</v>
      </c>
      <c r="GI63" s="276">
        <v>0</v>
      </c>
      <c r="GJ63" s="276">
        <v>0</v>
      </c>
      <c r="GK63" s="276"/>
      <c r="GL63" s="276"/>
      <c r="GM63" s="276"/>
      <c r="GN63" s="276"/>
      <c r="GO63" s="276"/>
      <c r="GP63" s="276"/>
      <c r="GQ63" s="276"/>
    </row>
    <row r="64" spans="1:199" ht="12.75" hidden="1" customHeight="1">
      <c r="A64" s="277">
        <v>17</v>
      </c>
      <c r="B64" s="270" t="s">
        <v>420</v>
      </c>
      <c r="C64" s="271">
        <v>17</v>
      </c>
      <c r="D64" s="271"/>
      <c r="E64" s="275">
        <v>0</v>
      </c>
      <c r="F64" s="275">
        <v>0</v>
      </c>
      <c r="G64" s="275">
        <v>0</v>
      </c>
      <c r="H64" s="275">
        <v>0</v>
      </c>
      <c r="I64" s="275">
        <v>0</v>
      </c>
      <c r="J64" s="275"/>
      <c r="K64" s="275">
        <v>0</v>
      </c>
      <c r="L64" s="275">
        <v>0</v>
      </c>
      <c r="M64" s="275">
        <v>0</v>
      </c>
      <c r="N64" s="275"/>
      <c r="O64" s="275"/>
      <c r="P64" s="275"/>
      <c r="Q64" s="275">
        <v>0</v>
      </c>
      <c r="R64" s="275">
        <v>0</v>
      </c>
      <c r="S64" s="275">
        <v>0</v>
      </c>
      <c r="T64" s="275">
        <v>0</v>
      </c>
      <c r="U64" s="275">
        <v>0</v>
      </c>
      <c r="V64" s="276">
        <v>0</v>
      </c>
      <c r="W64" s="276">
        <v>0</v>
      </c>
      <c r="X64" s="276">
        <v>0</v>
      </c>
      <c r="Y64" s="276"/>
      <c r="Z64" s="276"/>
      <c r="AA64" s="276"/>
      <c r="AB64" s="276"/>
      <c r="AC64" s="276"/>
      <c r="AD64" s="276"/>
      <c r="AE64" s="276"/>
      <c r="AF64" s="271"/>
      <c r="AG64" s="275">
        <v>0</v>
      </c>
      <c r="AH64" s="275">
        <v>0</v>
      </c>
      <c r="AI64" s="275">
        <v>0</v>
      </c>
      <c r="AJ64" s="275">
        <v>0</v>
      </c>
      <c r="AK64" s="275">
        <v>0</v>
      </c>
      <c r="AL64" s="275"/>
      <c r="AM64" s="275">
        <v>0</v>
      </c>
      <c r="AN64" s="275">
        <v>0</v>
      </c>
      <c r="AO64" s="275">
        <v>0</v>
      </c>
      <c r="AP64" s="275"/>
      <c r="AQ64" s="275"/>
      <c r="AR64" s="275"/>
      <c r="AS64" s="275">
        <v>0</v>
      </c>
      <c r="AT64" s="275">
        <v>0</v>
      </c>
      <c r="AU64" s="275">
        <v>0</v>
      </c>
      <c r="AV64" s="275">
        <v>0</v>
      </c>
      <c r="AW64" s="275">
        <v>0</v>
      </c>
      <c r="AX64" s="276">
        <v>0</v>
      </c>
      <c r="AY64" s="276">
        <v>0</v>
      </c>
      <c r="AZ64" s="276">
        <v>0</v>
      </c>
      <c r="BA64" s="276"/>
      <c r="BB64" s="276"/>
      <c r="BC64" s="276"/>
      <c r="BD64" s="276"/>
      <c r="BE64" s="276"/>
      <c r="BF64" s="276"/>
      <c r="BG64" s="276"/>
      <c r="BH64" s="271"/>
      <c r="BI64" s="275">
        <v>0</v>
      </c>
      <c r="BJ64" s="275">
        <v>0</v>
      </c>
      <c r="BK64" s="275">
        <v>0</v>
      </c>
      <c r="BL64" s="275">
        <v>0</v>
      </c>
      <c r="BM64" s="275">
        <v>0</v>
      </c>
      <c r="BN64" s="275"/>
      <c r="BO64" s="275">
        <v>0</v>
      </c>
      <c r="BP64" s="275">
        <v>0</v>
      </c>
      <c r="BQ64" s="275">
        <v>0</v>
      </c>
      <c r="BR64" s="275"/>
      <c r="BS64" s="275"/>
      <c r="BT64" s="275"/>
      <c r="BU64" s="275">
        <v>0</v>
      </c>
      <c r="BV64" s="275">
        <v>0</v>
      </c>
      <c r="BW64" s="275">
        <v>0</v>
      </c>
      <c r="BX64" s="275">
        <v>0</v>
      </c>
      <c r="BY64" s="275">
        <v>0</v>
      </c>
      <c r="BZ64" s="276">
        <v>0</v>
      </c>
      <c r="CA64" s="276">
        <v>0</v>
      </c>
      <c r="CB64" s="276">
        <v>0</v>
      </c>
      <c r="CC64" s="276"/>
      <c r="CD64" s="276"/>
      <c r="CE64" s="276"/>
      <c r="CF64" s="276"/>
      <c r="CG64" s="276"/>
      <c r="CH64" s="276"/>
      <c r="CI64" s="276"/>
      <c r="CJ64" s="271"/>
      <c r="CK64" s="275">
        <v>0</v>
      </c>
      <c r="CL64" s="275">
        <v>0</v>
      </c>
      <c r="CM64" s="275">
        <v>0</v>
      </c>
      <c r="CN64" s="275">
        <v>0</v>
      </c>
      <c r="CO64" s="275">
        <v>0</v>
      </c>
      <c r="CP64" s="275"/>
      <c r="CQ64" s="275">
        <v>0</v>
      </c>
      <c r="CR64" s="275">
        <v>0</v>
      </c>
      <c r="CS64" s="275">
        <v>0</v>
      </c>
      <c r="CT64" s="275"/>
      <c r="CU64" s="275"/>
      <c r="CV64" s="275"/>
      <c r="CW64" s="275">
        <v>0</v>
      </c>
      <c r="CX64" s="275">
        <v>0</v>
      </c>
      <c r="CY64" s="275">
        <v>0</v>
      </c>
      <c r="CZ64" s="275">
        <v>0</v>
      </c>
      <c r="DA64" s="275">
        <v>0</v>
      </c>
      <c r="DB64" s="276">
        <v>0</v>
      </c>
      <c r="DC64" s="276">
        <v>0</v>
      </c>
      <c r="DD64" s="276">
        <v>0</v>
      </c>
      <c r="DE64" s="276"/>
      <c r="DF64" s="276"/>
      <c r="DG64" s="276"/>
      <c r="DH64" s="276"/>
      <c r="DI64" s="276"/>
      <c r="DJ64" s="276"/>
      <c r="DK64" s="276"/>
      <c r="DL64" s="271"/>
      <c r="DM64" s="275">
        <v>0</v>
      </c>
      <c r="DN64" s="275">
        <v>0</v>
      </c>
      <c r="DO64" s="275">
        <v>0</v>
      </c>
      <c r="DP64" s="275">
        <v>0</v>
      </c>
      <c r="DQ64" s="275">
        <v>0</v>
      </c>
      <c r="DR64" s="275"/>
      <c r="DS64" s="275">
        <v>0</v>
      </c>
      <c r="DT64" s="275">
        <v>0</v>
      </c>
      <c r="DU64" s="275">
        <v>0</v>
      </c>
      <c r="DV64" s="275"/>
      <c r="DW64" s="275"/>
      <c r="DX64" s="275"/>
      <c r="DY64" s="275">
        <v>0</v>
      </c>
      <c r="DZ64" s="275">
        <v>0</v>
      </c>
      <c r="EA64" s="275">
        <v>0</v>
      </c>
      <c r="EB64" s="275">
        <v>0</v>
      </c>
      <c r="EC64" s="275">
        <v>0</v>
      </c>
      <c r="ED64" s="276">
        <v>0</v>
      </c>
      <c r="EE64" s="276">
        <v>0</v>
      </c>
      <c r="EF64" s="276">
        <v>0</v>
      </c>
      <c r="EG64" s="276"/>
      <c r="EH64" s="276"/>
      <c r="EI64" s="276"/>
      <c r="EJ64" s="276"/>
      <c r="EK64" s="276"/>
      <c r="EL64" s="276"/>
      <c r="EM64" s="276"/>
      <c r="EN64" s="271"/>
      <c r="EO64" s="275">
        <v>0</v>
      </c>
      <c r="EP64" s="275">
        <v>0</v>
      </c>
      <c r="EQ64" s="275">
        <v>0</v>
      </c>
      <c r="ER64" s="275">
        <v>0</v>
      </c>
      <c r="ES64" s="275">
        <v>0</v>
      </c>
      <c r="ET64" s="275"/>
      <c r="EU64" s="275">
        <v>0</v>
      </c>
      <c r="EV64" s="275">
        <v>0</v>
      </c>
      <c r="EW64" s="275">
        <v>0</v>
      </c>
      <c r="EX64" s="275"/>
      <c r="EY64" s="275"/>
      <c r="EZ64" s="275"/>
      <c r="FA64" s="275">
        <v>0</v>
      </c>
      <c r="FB64" s="275">
        <v>0</v>
      </c>
      <c r="FC64" s="275">
        <v>0</v>
      </c>
      <c r="FD64" s="275">
        <v>0</v>
      </c>
      <c r="FE64" s="275">
        <v>0</v>
      </c>
      <c r="FF64" s="276">
        <v>0</v>
      </c>
      <c r="FG64" s="276">
        <v>0</v>
      </c>
      <c r="FH64" s="276">
        <v>0</v>
      </c>
      <c r="FI64" s="276"/>
      <c r="FJ64" s="276"/>
      <c r="FK64" s="276"/>
      <c r="FL64" s="276"/>
      <c r="FM64" s="276"/>
      <c r="FN64" s="276"/>
      <c r="FO64" s="276"/>
      <c r="FP64" s="276"/>
      <c r="FQ64" s="275">
        <v>0</v>
      </c>
      <c r="FR64" s="275">
        <v>0</v>
      </c>
      <c r="FS64" s="275">
        <v>0</v>
      </c>
      <c r="FT64" s="275">
        <v>0</v>
      </c>
      <c r="FU64" s="275">
        <v>0</v>
      </c>
      <c r="FV64" s="275"/>
      <c r="FW64" s="275">
        <v>0</v>
      </c>
      <c r="FX64" s="275">
        <v>0</v>
      </c>
      <c r="FY64" s="275">
        <v>0</v>
      </c>
      <c r="FZ64" s="275"/>
      <c r="GA64" s="275"/>
      <c r="GB64" s="275"/>
      <c r="GC64" s="275">
        <v>0</v>
      </c>
      <c r="GD64" s="275">
        <v>1</v>
      </c>
      <c r="GE64" s="275">
        <v>5</v>
      </c>
      <c r="GF64" s="275">
        <v>0</v>
      </c>
      <c r="GG64" s="275">
        <v>0</v>
      </c>
      <c r="GH64" s="276">
        <v>5</v>
      </c>
      <c r="GI64" s="276">
        <v>0</v>
      </c>
      <c r="GJ64" s="276">
        <v>0</v>
      </c>
      <c r="GK64" s="276"/>
      <c r="GL64" s="276"/>
      <c r="GM64" s="276"/>
      <c r="GN64" s="276"/>
      <c r="GO64" s="276"/>
      <c r="GP64" s="276"/>
      <c r="GQ64" s="276"/>
    </row>
    <row r="65" spans="1:199" ht="12.75" hidden="1" customHeight="1">
      <c r="A65" s="269">
        <v>18</v>
      </c>
      <c r="B65" s="270" t="s">
        <v>421</v>
      </c>
      <c r="C65" s="271">
        <v>18</v>
      </c>
      <c r="D65" s="271"/>
      <c r="E65" s="275">
        <v>0</v>
      </c>
      <c r="F65" s="275">
        <v>0</v>
      </c>
      <c r="G65" s="275">
        <v>0</v>
      </c>
      <c r="H65" s="275">
        <v>0</v>
      </c>
      <c r="I65" s="275">
        <v>0</v>
      </c>
      <c r="J65" s="275"/>
      <c r="K65" s="275">
        <v>0</v>
      </c>
      <c r="L65" s="275">
        <v>0</v>
      </c>
      <c r="M65" s="275">
        <v>0</v>
      </c>
      <c r="N65" s="275"/>
      <c r="O65" s="275"/>
      <c r="P65" s="275"/>
      <c r="Q65" s="275">
        <v>0</v>
      </c>
      <c r="R65" s="275">
        <v>0</v>
      </c>
      <c r="S65" s="275">
        <v>0</v>
      </c>
      <c r="T65" s="275">
        <v>0</v>
      </c>
      <c r="U65" s="275">
        <v>0</v>
      </c>
      <c r="V65" s="276">
        <v>0</v>
      </c>
      <c r="W65" s="276">
        <v>0</v>
      </c>
      <c r="X65" s="276">
        <v>0</v>
      </c>
      <c r="Y65" s="276"/>
      <c r="Z65" s="276"/>
      <c r="AA65" s="276"/>
      <c r="AB65" s="276"/>
      <c r="AC65" s="276"/>
      <c r="AD65" s="276"/>
      <c r="AE65" s="276"/>
      <c r="AF65" s="271"/>
      <c r="AG65" s="275">
        <v>0</v>
      </c>
      <c r="AH65" s="275">
        <v>0</v>
      </c>
      <c r="AI65" s="275">
        <v>0</v>
      </c>
      <c r="AJ65" s="275">
        <v>0</v>
      </c>
      <c r="AK65" s="275">
        <v>0</v>
      </c>
      <c r="AL65" s="275"/>
      <c r="AM65" s="275">
        <v>0</v>
      </c>
      <c r="AN65" s="275">
        <v>0</v>
      </c>
      <c r="AO65" s="275">
        <v>0</v>
      </c>
      <c r="AP65" s="275"/>
      <c r="AQ65" s="275"/>
      <c r="AR65" s="275"/>
      <c r="AS65" s="275">
        <v>0</v>
      </c>
      <c r="AT65" s="275">
        <v>0</v>
      </c>
      <c r="AU65" s="275">
        <v>0</v>
      </c>
      <c r="AV65" s="275">
        <v>0</v>
      </c>
      <c r="AW65" s="275">
        <v>0</v>
      </c>
      <c r="AX65" s="276">
        <v>0</v>
      </c>
      <c r="AY65" s="276">
        <v>0</v>
      </c>
      <c r="AZ65" s="276">
        <v>0</v>
      </c>
      <c r="BA65" s="276"/>
      <c r="BB65" s="276"/>
      <c r="BC65" s="276"/>
      <c r="BD65" s="276"/>
      <c r="BE65" s="276"/>
      <c r="BF65" s="276"/>
      <c r="BG65" s="276"/>
      <c r="BH65" s="271"/>
      <c r="BI65" s="275">
        <v>0</v>
      </c>
      <c r="BJ65" s="275">
        <v>0</v>
      </c>
      <c r="BK65" s="275">
        <v>0</v>
      </c>
      <c r="BL65" s="275">
        <v>0</v>
      </c>
      <c r="BM65" s="275">
        <v>0</v>
      </c>
      <c r="BN65" s="275"/>
      <c r="BO65" s="275">
        <v>0</v>
      </c>
      <c r="BP65" s="275">
        <v>0</v>
      </c>
      <c r="BQ65" s="275">
        <v>0</v>
      </c>
      <c r="BR65" s="275"/>
      <c r="BS65" s="275"/>
      <c r="BT65" s="275"/>
      <c r="BU65" s="275">
        <v>0</v>
      </c>
      <c r="BV65" s="275">
        <v>0</v>
      </c>
      <c r="BW65" s="275">
        <v>0</v>
      </c>
      <c r="BX65" s="275">
        <v>0</v>
      </c>
      <c r="BY65" s="275">
        <v>0</v>
      </c>
      <c r="BZ65" s="276">
        <v>0</v>
      </c>
      <c r="CA65" s="276">
        <v>0</v>
      </c>
      <c r="CB65" s="276">
        <v>0</v>
      </c>
      <c r="CC65" s="276"/>
      <c r="CD65" s="276"/>
      <c r="CE65" s="276"/>
      <c r="CF65" s="276"/>
      <c r="CG65" s="276"/>
      <c r="CH65" s="276"/>
      <c r="CI65" s="276"/>
      <c r="CJ65" s="271"/>
      <c r="CK65" s="275">
        <v>0</v>
      </c>
      <c r="CL65" s="275">
        <v>0</v>
      </c>
      <c r="CM65" s="275">
        <v>0</v>
      </c>
      <c r="CN65" s="275">
        <v>0</v>
      </c>
      <c r="CO65" s="275">
        <v>0</v>
      </c>
      <c r="CP65" s="275"/>
      <c r="CQ65" s="275">
        <v>0</v>
      </c>
      <c r="CR65" s="275">
        <v>0</v>
      </c>
      <c r="CS65" s="275">
        <v>0</v>
      </c>
      <c r="CT65" s="275"/>
      <c r="CU65" s="275"/>
      <c r="CV65" s="275"/>
      <c r="CW65" s="275">
        <v>0</v>
      </c>
      <c r="CX65" s="275">
        <v>0</v>
      </c>
      <c r="CY65" s="275">
        <v>0</v>
      </c>
      <c r="CZ65" s="275">
        <v>0</v>
      </c>
      <c r="DA65" s="275">
        <v>0</v>
      </c>
      <c r="DB65" s="276">
        <v>0</v>
      </c>
      <c r="DC65" s="276">
        <v>0</v>
      </c>
      <c r="DD65" s="276">
        <v>0</v>
      </c>
      <c r="DE65" s="276"/>
      <c r="DF65" s="276"/>
      <c r="DG65" s="276"/>
      <c r="DH65" s="276"/>
      <c r="DI65" s="276"/>
      <c r="DJ65" s="276"/>
      <c r="DK65" s="276"/>
      <c r="DL65" s="271"/>
      <c r="DM65" s="275">
        <v>0</v>
      </c>
      <c r="DN65" s="275">
        <v>0</v>
      </c>
      <c r="DO65" s="275">
        <v>0</v>
      </c>
      <c r="DP65" s="275">
        <v>0</v>
      </c>
      <c r="DQ65" s="275">
        <v>0</v>
      </c>
      <c r="DR65" s="275"/>
      <c r="DS65" s="275">
        <v>0</v>
      </c>
      <c r="DT65" s="275">
        <v>0</v>
      </c>
      <c r="DU65" s="275">
        <v>0</v>
      </c>
      <c r="DV65" s="275"/>
      <c r="DW65" s="275"/>
      <c r="DX65" s="275"/>
      <c r="DY65" s="275">
        <v>0</v>
      </c>
      <c r="DZ65" s="275">
        <v>0</v>
      </c>
      <c r="EA65" s="275">
        <v>0</v>
      </c>
      <c r="EB65" s="275">
        <v>0</v>
      </c>
      <c r="EC65" s="275">
        <v>0</v>
      </c>
      <c r="ED65" s="276">
        <v>0</v>
      </c>
      <c r="EE65" s="276">
        <v>0</v>
      </c>
      <c r="EF65" s="276">
        <v>0</v>
      </c>
      <c r="EG65" s="276"/>
      <c r="EH65" s="276"/>
      <c r="EI65" s="276"/>
      <c r="EJ65" s="276"/>
      <c r="EK65" s="276"/>
      <c r="EL65" s="276"/>
      <c r="EM65" s="276"/>
      <c r="EN65" s="271"/>
      <c r="EO65" s="275">
        <v>0</v>
      </c>
      <c r="EP65" s="275">
        <v>0</v>
      </c>
      <c r="EQ65" s="275">
        <v>0</v>
      </c>
      <c r="ER65" s="275">
        <v>0</v>
      </c>
      <c r="ES65" s="275">
        <v>0</v>
      </c>
      <c r="ET65" s="275"/>
      <c r="EU65" s="275">
        <v>0</v>
      </c>
      <c r="EV65" s="275">
        <v>0</v>
      </c>
      <c r="EW65" s="275">
        <v>0</v>
      </c>
      <c r="EX65" s="275"/>
      <c r="EY65" s="275"/>
      <c r="EZ65" s="275"/>
      <c r="FA65" s="275">
        <v>0</v>
      </c>
      <c r="FB65" s="275">
        <v>0</v>
      </c>
      <c r="FC65" s="275">
        <v>0</v>
      </c>
      <c r="FD65" s="275">
        <v>0</v>
      </c>
      <c r="FE65" s="275">
        <v>0</v>
      </c>
      <c r="FF65" s="276">
        <v>0</v>
      </c>
      <c r="FG65" s="276">
        <v>0</v>
      </c>
      <c r="FH65" s="276">
        <v>0</v>
      </c>
      <c r="FI65" s="276"/>
      <c r="FJ65" s="276"/>
      <c r="FK65" s="276"/>
      <c r="FL65" s="276"/>
      <c r="FM65" s="276"/>
      <c r="FN65" s="276"/>
      <c r="FO65" s="276"/>
      <c r="FP65" s="276"/>
      <c r="FQ65" s="275">
        <v>0</v>
      </c>
      <c r="FR65" s="275">
        <v>0</v>
      </c>
      <c r="FS65" s="275">
        <v>0</v>
      </c>
      <c r="FT65" s="275">
        <v>0</v>
      </c>
      <c r="FU65" s="275">
        <v>0</v>
      </c>
      <c r="FV65" s="275"/>
      <c r="FW65" s="275">
        <v>0</v>
      </c>
      <c r="FX65" s="275">
        <v>0</v>
      </c>
      <c r="FY65" s="275">
        <v>0</v>
      </c>
      <c r="FZ65" s="275"/>
      <c r="GA65" s="275"/>
      <c r="GB65" s="275"/>
      <c r="GC65" s="275">
        <v>0</v>
      </c>
      <c r="GD65" s="275">
        <v>0</v>
      </c>
      <c r="GE65" s="275">
        <v>0</v>
      </c>
      <c r="GF65" s="275">
        <v>0</v>
      </c>
      <c r="GG65" s="275">
        <v>0</v>
      </c>
      <c r="GH65" s="276">
        <v>0</v>
      </c>
      <c r="GI65" s="276">
        <v>0</v>
      </c>
      <c r="GJ65" s="276">
        <v>0</v>
      </c>
      <c r="GK65" s="276"/>
      <c r="GL65" s="276"/>
      <c r="GM65" s="276"/>
      <c r="GN65" s="276"/>
      <c r="GO65" s="276"/>
      <c r="GP65" s="276"/>
      <c r="GQ65" s="276"/>
    </row>
    <row r="66" spans="1:199" ht="12.75" hidden="1" customHeight="1">
      <c r="A66" s="277">
        <v>19</v>
      </c>
      <c r="B66" s="270" t="s">
        <v>422</v>
      </c>
      <c r="C66" s="271">
        <v>19</v>
      </c>
      <c r="D66" s="271"/>
      <c r="E66" s="275">
        <v>0</v>
      </c>
      <c r="F66" s="275">
        <v>0</v>
      </c>
      <c r="G66" s="275">
        <v>0</v>
      </c>
      <c r="H66" s="275">
        <v>0</v>
      </c>
      <c r="I66" s="275">
        <v>0</v>
      </c>
      <c r="J66" s="275"/>
      <c r="K66" s="275">
        <v>0</v>
      </c>
      <c r="L66" s="275">
        <v>0</v>
      </c>
      <c r="M66" s="275">
        <v>0</v>
      </c>
      <c r="N66" s="275"/>
      <c r="O66" s="275"/>
      <c r="P66" s="275"/>
      <c r="Q66" s="275">
        <v>0</v>
      </c>
      <c r="R66" s="275">
        <v>0</v>
      </c>
      <c r="S66" s="275">
        <v>0</v>
      </c>
      <c r="T66" s="275">
        <v>0</v>
      </c>
      <c r="U66" s="275">
        <v>0</v>
      </c>
      <c r="V66" s="276">
        <v>0</v>
      </c>
      <c r="W66" s="276">
        <v>0</v>
      </c>
      <c r="X66" s="276">
        <v>0</v>
      </c>
      <c r="Y66" s="276"/>
      <c r="Z66" s="276"/>
      <c r="AA66" s="276"/>
      <c r="AB66" s="276"/>
      <c r="AC66" s="276"/>
      <c r="AD66" s="276"/>
      <c r="AE66" s="276"/>
      <c r="AF66" s="271"/>
      <c r="AG66" s="275">
        <v>0</v>
      </c>
      <c r="AH66" s="275">
        <v>0</v>
      </c>
      <c r="AI66" s="275">
        <v>0</v>
      </c>
      <c r="AJ66" s="275">
        <v>0</v>
      </c>
      <c r="AK66" s="275">
        <v>0</v>
      </c>
      <c r="AL66" s="275"/>
      <c r="AM66" s="275">
        <v>0</v>
      </c>
      <c r="AN66" s="275">
        <v>0</v>
      </c>
      <c r="AO66" s="275">
        <v>0</v>
      </c>
      <c r="AP66" s="275"/>
      <c r="AQ66" s="275"/>
      <c r="AR66" s="275"/>
      <c r="AS66" s="275">
        <v>0</v>
      </c>
      <c r="AT66" s="275">
        <v>0</v>
      </c>
      <c r="AU66" s="275">
        <v>0</v>
      </c>
      <c r="AV66" s="275">
        <v>0</v>
      </c>
      <c r="AW66" s="275">
        <v>0</v>
      </c>
      <c r="AX66" s="276">
        <v>0</v>
      </c>
      <c r="AY66" s="276">
        <v>0</v>
      </c>
      <c r="AZ66" s="276">
        <v>0</v>
      </c>
      <c r="BA66" s="276"/>
      <c r="BB66" s="276"/>
      <c r="BC66" s="276"/>
      <c r="BD66" s="276"/>
      <c r="BE66" s="276"/>
      <c r="BF66" s="276"/>
      <c r="BG66" s="276"/>
      <c r="BH66" s="271"/>
      <c r="BI66" s="275">
        <v>0</v>
      </c>
      <c r="BJ66" s="275">
        <v>0</v>
      </c>
      <c r="BK66" s="275">
        <v>0</v>
      </c>
      <c r="BL66" s="275">
        <v>0</v>
      </c>
      <c r="BM66" s="275">
        <v>0</v>
      </c>
      <c r="BN66" s="275"/>
      <c r="BO66" s="275">
        <v>0</v>
      </c>
      <c r="BP66" s="275">
        <v>0</v>
      </c>
      <c r="BQ66" s="275">
        <v>0</v>
      </c>
      <c r="BR66" s="275"/>
      <c r="BS66" s="275"/>
      <c r="BT66" s="275"/>
      <c r="BU66" s="275">
        <v>0</v>
      </c>
      <c r="BV66" s="275">
        <v>0</v>
      </c>
      <c r="BW66" s="275">
        <v>0</v>
      </c>
      <c r="BX66" s="275">
        <v>0</v>
      </c>
      <c r="BY66" s="275">
        <v>0</v>
      </c>
      <c r="BZ66" s="276">
        <v>0</v>
      </c>
      <c r="CA66" s="276">
        <v>0</v>
      </c>
      <c r="CB66" s="276">
        <v>0</v>
      </c>
      <c r="CC66" s="276"/>
      <c r="CD66" s="276"/>
      <c r="CE66" s="276"/>
      <c r="CF66" s="276"/>
      <c r="CG66" s="276"/>
      <c r="CH66" s="276"/>
      <c r="CI66" s="276"/>
      <c r="CJ66" s="271"/>
      <c r="CK66" s="275">
        <v>0</v>
      </c>
      <c r="CL66" s="275">
        <v>0</v>
      </c>
      <c r="CM66" s="275">
        <v>0</v>
      </c>
      <c r="CN66" s="275">
        <v>0</v>
      </c>
      <c r="CO66" s="275">
        <v>0</v>
      </c>
      <c r="CP66" s="275"/>
      <c r="CQ66" s="275">
        <v>0</v>
      </c>
      <c r="CR66" s="275">
        <v>0</v>
      </c>
      <c r="CS66" s="275">
        <v>0</v>
      </c>
      <c r="CT66" s="275"/>
      <c r="CU66" s="275"/>
      <c r="CV66" s="275"/>
      <c r="CW66" s="275">
        <v>0</v>
      </c>
      <c r="CX66" s="275">
        <v>0</v>
      </c>
      <c r="CY66" s="275">
        <v>0</v>
      </c>
      <c r="CZ66" s="275">
        <v>0</v>
      </c>
      <c r="DA66" s="275">
        <v>0</v>
      </c>
      <c r="DB66" s="276">
        <v>0</v>
      </c>
      <c r="DC66" s="276">
        <v>0</v>
      </c>
      <c r="DD66" s="276">
        <v>0</v>
      </c>
      <c r="DE66" s="276"/>
      <c r="DF66" s="276"/>
      <c r="DG66" s="276"/>
      <c r="DH66" s="276"/>
      <c r="DI66" s="276"/>
      <c r="DJ66" s="276"/>
      <c r="DK66" s="276"/>
      <c r="DL66" s="271"/>
      <c r="DM66" s="275">
        <v>0</v>
      </c>
      <c r="DN66" s="275">
        <v>0</v>
      </c>
      <c r="DO66" s="275">
        <v>0</v>
      </c>
      <c r="DP66" s="275">
        <v>0</v>
      </c>
      <c r="DQ66" s="275">
        <v>0</v>
      </c>
      <c r="DR66" s="275"/>
      <c r="DS66" s="275">
        <v>0</v>
      </c>
      <c r="DT66" s="275">
        <v>0</v>
      </c>
      <c r="DU66" s="275">
        <v>0</v>
      </c>
      <c r="DV66" s="275"/>
      <c r="DW66" s="275"/>
      <c r="DX66" s="275"/>
      <c r="DY66" s="275">
        <v>0</v>
      </c>
      <c r="DZ66" s="275">
        <v>0</v>
      </c>
      <c r="EA66" s="275">
        <v>0</v>
      </c>
      <c r="EB66" s="275">
        <v>0</v>
      </c>
      <c r="EC66" s="275">
        <v>0</v>
      </c>
      <c r="ED66" s="276">
        <v>0</v>
      </c>
      <c r="EE66" s="276">
        <v>0</v>
      </c>
      <c r="EF66" s="276">
        <v>0</v>
      </c>
      <c r="EG66" s="276"/>
      <c r="EH66" s="276"/>
      <c r="EI66" s="276"/>
      <c r="EJ66" s="276"/>
      <c r="EK66" s="276"/>
      <c r="EL66" s="276"/>
      <c r="EM66" s="276"/>
      <c r="EN66" s="271"/>
      <c r="EO66" s="275">
        <v>0</v>
      </c>
      <c r="EP66" s="275">
        <v>0</v>
      </c>
      <c r="EQ66" s="275">
        <v>0</v>
      </c>
      <c r="ER66" s="275">
        <v>0</v>
      </c>
      <c r="ES66" s="275">
        <v>0</v>
      </c>
      <c r="ET66" s="275"/>
      <c r="EU66" s="275">
        <v>0</v>
      </c>
      <c r="EV66" s="275">
        <v>0</v>
      </c>
      <c r="EW66" s="275">
        <v>0</v>
      </c>
      <c r="EX66" s="275"/>
      <c r="EY66" s="275"/>
      <c r="EZ66" s="275"/>
      <c r="FA66" s="275">
        <v>0</v>
      </c>
      <c r="FB66" s="275">
        <v>0</v>
      </c>
      <c r="FC66" s="275">
        <v>0</v>
      </c>
      <c r="FD66" s="275">
        <v>0</v>
      </c>
      <c r="FE66" s="275">
        <v>0</v>
      </c>
      <c r="FF66" s="276">
        <v>0</v>
      </c>
      <c r="FG66" s="276">
        <v>0</v>
      </c>
      <c r="FH66" s="276">
        <v>0</v>
      </c>
      <c r="FI66" s="276"/>
      <c r="FJ66" s="276"/>
      <c r="FK66" s="276"/>
      <c r="FL66" s="276"/>
      <c r="FM66" s="276"/>
      <c r="FN66" s="276"/>
      <c r="FO66" s="276"/>
      <c r="FP66" s="276"/>
      <c r="FQ66" s="275">
        <v>0</v>
      </c>
      <c r="FR66" s="275">
        <v>0</v>
      </c>
      <c r="FS66" s="275">
        <v>0</v>
      </c>
      <c r="FT66" s="275">
        <v>0</v>
      </c>
      <c r="FU66" s="275">
        <v>0</v>
      </c>
      <c r="FV66" s="275"/>
      <c r="FW66" s="275">
        <v>0</v>
      </c>
      <c r="FX66" s="275">
        <v>0</v>
      </c>
      <c r="FY66" s="275">
        <v>0</v>
      </c>
      <c r="FZ66" s="275"/>
      <c r="GA66" s="275"/>
      <c r="GB66" s="275"/>
      <c r="GC66" s="275">
        <v>2</v>
      </c>
      <c r="GD66" s="275">
        <v>1</v>
      </c>
      <c r="GE66" s="275">
        <v>21</v>
      </c>
      <c r="GF66" s="275">
        <v>0</v>
      </c>
      <c r="GG66" s="275">
        <v>0</v>
      </c>
      <c r="GH66" s="276">
        <v>21</v>
      </c>
      <c r="GI66" s="276">
        <v>0</v>
      </c>
      <c r="GJ66" s="276">
        <v>0</v>
      </c>
      <c r="GK66" s="276"/>
      <c r="GL66" s="276"/>
      <c r="GM66" s="276"/>
      <c r="GN66" s="276"/>
      <c r="GO66" s="276"/>
      <c r="GP66" s="276"/>
      <c r="GQ66" s="276"/>
    </row>
    <row r="67" spans="1:199" ht="13.5" hidden="1" customHeight="1" thickBot="1">
      <c r="A67" s="277">
        <v>20</v>
      </c>
      <c r="B67" s="278" t="s">
        <v>423</v>
      </c>
      <c r="C67" s="279">
        <v>20</v>
      </c>
      <c r="D67" s="279"/>
      <c r="E67" s="302">
        <v>0</v>
      </c>
      <c r="F67" s="302">
        <v>0</v>
      </c>
      <c r="G67" s="302">
        <v>0</v>
      </c>
      <c r="H67" s="302">
        <v>0</v>
      </c>
      <c r="I67" s="302">
        <v>0</v>
      </c>
      <c r="J67" s="302"/>
      <c r="K67" s="302">
        <v>0</v>
      </c>
      <c r="L67" s="302">
        <v>0</v>
      </c>
      <c r="M67" s="302">
        <v>0</v>
      </c>
      <c r="N67" s="302"/>
      <c r="O67" s="302"/>
      <c r="P67" s="302"/>
      <c r="Q67" s="302">
        <v>0</v>
      </c>
      <c r="R67" s="302">
        <v>0</v>
      </c>
      <c r="S67" s="302">
        <v>0</v>
      </c>
      <c r="T67" s="302">
        <v>0</v>
      </c>
      <c r="U67" s="302">
        <v>0</v>
      </c>
      <c r="V67" s="303">
        <v>0</v>
      </c>
      <c r="W67" s="303">
        <v>0</v>
      </c>
      <c r="X67" s="303">
        <v>0</v>
      </c>
      <c r="Y67" s="303"/>
      <c r="Z67" s="303"/>
      <c r="AA67" s="303"/>
      <c r="AB67" s="303"/>
      <c r="AC67" s="303"/>
      <c r="AD67" s="303"/>
      <c r="AE67" s="303"/>
      <c r="AF67" s="279"/>
      <c r="AG67" s="302">
        <v>0</v>
      </c>
      <c r="AH67" s="302">
        <v>0</v>
      </c>
      <c r="AI67" s="302">
        <v>0</v>
      </c>
      <c r="AJ67" s="302">
        <v>0</v>
      </c>
      <c r="AK67" s="302">
        <v>0</v>
      </c>
      <c r="AL67" s="302"/>
      <c r="AM67" s="302">
        <v>0</v>
      </c>
      <c r="AN67" s="302">
        <v>0</v>
      </c>
      <c r="AO67" s="302">
        <v>0</v>
      </c>
      <c r="AP67" s="302"/>
      <c r="AQ67" s="302"/>
      <c r="AR67" s="302"/>
      <c r="AS67" s="302">
        <v>0</v>
      </c>
      <c r="AT67" s="302">
        <v>0</v>
      </c>
      <c r="AU67" s="302">
        <v>0</v>
      </c>
      <c r="AV67" s="302">
        <v>0</v>
      </c>
      <c r="AW67" s="302">
        <v>0</v>
      </c>
      <c r="AX67" s="303">
        <v>0</v>
      </c>
      <c r="AY67" s="303">
        <v>0</v>
      </c>
      <c r="AZ67" s="303">
        <v>0</v>
      </c>
      <c r="BA67" s="303"/>
      <c r="BB67" s="303"/>
      <c r="BC67" s="303"/>
      <c r="BD67" s="303"/>
      <c r="BE67" s="303"/>
      <c r="BF67" s="303"/>
      <c r="BG67" s="303"/>
      <c r="BH67" s="279"/>
      <c r="BI67" s="302">
        <v>0</v>
      </c>
      <c r="BJ67" s="302">
        <v>0</v>
      </c>
      <c r="BK67" s="302">
        <v>0</v>
      </c>
      <c r="BL67" s="302">
        <v>0</v>
      </c>
      <c r="BM67" s="302">
        <v>0</v>
      </c>
      <c r="BN67" s="302"/>
      <c r="BO67" s="302">
        <v>0</v>
      </c>
      <c r="BP67" s="302">
        <v>0</v>
      </c>
      <c r="BQ67" s="302">
        <v>0</v>
      </c>
      <c r="BR67" s="302"/>
      <c r="BS67" s="302"/>
      <c r="BT67" s="302"/>
      <c r="BU67" s="302">
        <v>0</v>
      </c>
      <c r="BV67" s="302">
        <v>0</v>
      </c>
      <c r="BW67" s="302">
        <v>0</v>
      </c>
      <c r="BX67" s="302">
        <v>0</v>
      </c>
      <c r="BY67" s="302">
        <v>0</v>
      </c>
      <c r="BZ67" s="303">
        <v>0</v>
      </c>
      <c r="CA67" s="303">
        <v>0</v>
      </c>
      <c r="CB67" s="303">
        <v>0</v>
      </c>
      <c r="CC67" s="303"/>
      <c r="CD67" s="303"/>
      <c r="CE67" s="303"/>
      <c r="CF67" s="303"/>
      <c r="CG67" s="303"/>
      <c r="CH67" s="303"/>
      <c r="CI67" s="303"/>
      <c r="CJ67" s="279"/>
      <c r="CK67" s="302">
        <v>0</v>
      </c>
      <c r="CL67" s="302">
        <v>0</v>
      </c>
      <c r="CM67" s="302">
        <v>0</v>
      </c>
      <c r="CN67" s="302">
        <v>0</v>
      </c>
      <c r="CO67" s="302">
        <v>0</v>
      </c>
      <c r="CP67" s="302"/>
      <c r="CQ67" s="302">
        <v>0</v>
      </c>
      <c r="CR67" s="302">
        <v>0</v>
      </c>
      <c r="CS67" s="302">
        <v>0</v>
      </c>
      <c r="CT67" s="302"/>
      <c r="CU67" s="302"/>
      <c r="CV67" s="302"/>
      <c r="CW67" s="302">
        <v>0</v>
      </c>
      <c r="CX67" s="302">
        <v>0</v>
      </c>
      <c r="CY67" s="302">
        <v>0</v>
      </c>
      <c r="CZ67" s="302">
        <v>0</v>
      </c>
      <c r="DA67" s="302">
        <v>0</v>
      </c>
      <c r="DB67" s="303">
        <v>0</v>
      </c>
      <c r="DC67" s="303">
        <v>0</v>
      </c>
      <c r="DD67" s="303">
        <v>0</v>
      </c>
      <c r="DE67" s="303"/>
      <c r="DF67" s="303"/>
      <c r="DG67" s="303"/>
      <c r="DH67" s="303"/>
      <c r="DI67" s="303"/>
      <c r="DJ67" s="303"/>
      <c r="DK67" s="303"/>
      <c r="DL67" s="279"/>
      <c r="DM67" s="302">
        <v>0</v>
      </c>
      <c r="DN67" s="302">
        <v>0</v>
      </c>
      <c r="DO67" s="302">
        <v>0</v>
      </c>
      <c r="DP67" s="302">
        <v>0</v>
      </c>
      <c r="DQ67" s="302">
        <v>0</v>
      </c>
      <c r="DR67" s="302"/>
      <c r="DS67" s="302">
        <v>0</v>
      </c>
      <c r="DT67" s="302">
        <v>0</v>
      </c>
      <c r="DU67" s="302">
        <v>0</v>
      </c>
      <c r="DV67" s="302"/>
      <c r="DW67" s="302"/>
      <c r="DX67" s="302"/>
      <c r="DY67" s="302">
        <v>0</v>
      </c>
      <c r="DZ67" s="302">
        <v>0</v>
      </c>
      <c r="EA67" s="302">
        <v>0</v>
      </c>
      <c r="EB67" s="302">
        <v>0</v>
      </c>
      <c r="EC67" s="302">
        <v>0</v>
      </c>
      <c r="ED67" s="303">
        <v>0</v>
      </c>
      <c r="EE67" s="303">
        <v>0</v>
      </c>
      <c r="EF67" s="303">
        <v>0</v>
      </c>
      <c r="EG67" s="303"/>
      <c r="EH67" s="303"/>
      <c r="EI67" s="303"/>
      <c r="EJ67" s="303"/>
      <c r="EK67" s="303"/>
      <c r="EL67" s="303"/>
      <c r="EM67" s="303"/>
      <c r="EN67" s="279"/>
      <c r="EO67" s="302">
        <v>0</v>
      </c>
      <c r="EP67" s="302">
        <v>0</v>
      </c>
      <c r="EQ67" s="302">
        <v>0</v>
      </c>
      <c r="ER67" s="302">
        <v>0</v>
      </c>
      <c r="ES67" s="302">
        <v>0</v>
      </c>
      <c r="ET67" s="302"/>
      <c r="EU67" s="302">
        <v>0</v>
      </c>
      <c r="EV67" s="302">
        <v>0</v>
      </c>
      <c r="EW67" s="302">
        <v>0</v>
      </c>
      <c r="EX67" s="302"/>
      <c r="EY67" s="302"/>
      <c r="EZ67" s="302"/>
      <c r="FA67" s="302">
        <v>0</v>
      </c>
      <c r="FB67" s="302">
        <v>0</v>
      </c>
      <c r="FC67" s="302">
        <v>0</v>
      </c>
      <c r="FD67" s="302">
        <v>0</v>
      </c>
      <c r="FE67" s="302">
        <v>0</v>
      </c>
      <c r="FF67" s="303">
        <v>0</v>
      </c>
      <c r="FG67" s="303">
        <v>0</v>
      </c>
      <c r="FH67" s="303">
        <v>0</v>
      </c>
      <c r="FI67" s="303"/>
      <c r="FJ67" s="303"/>
      <c r="FK67" s="303"/>
      <c r="FL67" s="303"/>
      <c r="FM67" s="303"/>
      <c r="FN67" s="303"/>
      <c r="FO67" s="303"/>
      <c r="FP67" s="303"/>
      <c r="FQ67" s="302">
        <v>0</v>
      </c>
      <c r="FR67" s="302">
        <v>0</v>
      </c>
      <c r="FS67" s="302">
        <v>1</v>
      </c>
      <c r="FT67" s="302">
        <v>5</v>
      </c>
      <c r="FU67" s="302">
        <v>4</v>
      </c>
      <c r="FV67" s="302"/>
      <c r="FW67" s="302">
        <v>0</v>
      </c>
      <c r="FX67" s="302">
        <v>0</v>
      </c>
      <c r="FY67" s="302">
        <v>0</v>
      </c>
      <c r="FZ67" s="302"/>
      <c r="GA67" s="302"/>
      <c r="GB67" s="302"/>
      <c r="GC67" s="302">
        <v>0</v>
      </c>
      <c r="GD67" s="302">
        <v>1</v>
      </c>
      <c r="GE67" s="302">
        <v>5</v>
      </c>
      <c r="GF67" s="302">
        <v>0</v>
      </c>
      <c r="GG67" s="302">
        <v>0</v>
      </c>
      <c r="GH67" s="303">
        <v>10</v>
      </c>
      <c r="GI67" s="303">
        <v>4</v>
      </c>
      <c r="GJ67" s="303">
        <v>0</v>
      </c>
      <c r="GK67" s="303"/>
      <c r="GL67" s="303"/>
      <c r="GM67" s="303"/>
      <c r="GN67" s="303"/>
      <c r="GO67" s="303"/>
      <c r="GP67" s="303"/>
      <c r="GQ67" s="303"/>
    </row>
    <row r="68" spans="1:199" ht="13.5" hidden="1" customHeight="1" thickBot="1">
      <c r="A68" s="280"/>
      <c r="B68" s="281" t="s">
        <v>83</v>
      </c>
      <c r="C68" s="304"/>
      <c r="D68" s="305"/>
      <c r="E68" s="306">
        <v>0</v>
      </c>
      <c r="F68" s="307">
        <v>0</v>
      </c>
      <c r="G68" s="307">
        <v>0</v>
      </c>
      <c r="H68" s="307">
        <v>0</v>
      </c>
      <c r="I68" s="307">
        <v>0</v>
      </c>
      <c r="J68" s="308"/>
      <c r="K68" s="306">
        <v>0</v>
      </c>
      <c r="L68" s="307">
        <v>0</v>
      </c>
      <c r="M68" s="307">
        <v>0</v>
      </c>
      <c r="N68" s="307"/>
      <c r="O68" s="307"/>
      <c r="P68" s="307"/>
      <c r="Q68" s="307">
        <v>0</v>
      </c>
      <c r="R68" s="307">
        <v>0</v>
      </c>
      <c r="S68" s="307">
        <v>0</v>
      </c>
      <c r="T68" s="307">
        <v>0</v>
      </c>
      <c r="U68" s="307">
        <v>0</v>
      </c>
      <c r="V68" s="307">
        <v>0</v>
      </c>
      <c r="W68" s="307">
        <v>0</v>
      </c>
      <c r="X68" s="307">
        <v>0</v>
      </c>
      <c r="Y68" s="307"/>
      <c r="Z68" s="307"/>
      <c r="AA68" s="307"/>
      <c r="AB68" s="307"/>
      <c r="AC68" s="307"/>
      <c r="AD68" s="307"/>
      <c r="AE68" s="307"/>
      <c r="AF68" s="305"/>
      <c r="AG68" s="306">
        <v>0</v>
      </c>
      <c r="AH68" s="307">
        <v>0</v>
      </c>
      <c r="AI68" s="307">
        <v>0</v>
      </c>
      <c r="AJ68" s="307">
        <v>0</v>
      </c>
      <c r="AK68" s="307">
        <v>0</v>
      </c>
      <c r="AL68" s="308"/>
      <c r="AM68" s="306">
        <v>0</v>
      </c>
      <c r="AN68" s="307">
        <v>0</v>
      </c>
      <c r="AO68" s="307">
        <v>0</v>
      </c>
      <c r="AP68" s="307"/>
      <c r="AQ68" s="307"/>
      <c r="AR68" s="307"/>
      <c r="AS68" s="307">
        <v>0</v>
      </c>
      <c r="AT68" s="307">
        <v>0</v>
      </c>
      <c r="AU68" s="307">
        <v>0</v>
      </c>
      <c r="AV68" s="307">
        <v>0</v>
      </c>
      <c r="AW68" s="307">
        <v>0</v>
      </c>
      <c r="AX68" s="307">
        <v>0</v>
      </c>
      <c r="AY68" s="307">
        <v>0</v>
      </c>
      <c r="AZ68" s="307">
        <v>0</v>
      </c>
      <c r="BA68" s="307"/>
      <c r="BB68" s="307"/>
      <c r="BC68" s="307"/>
      <c r="BD68" s="307"/>
      <c r="BE68" s="307"/>
      <c r="BF68" s="307"/>
      <c r="BG68" s="307"/>
      <c r="BH68" s="305"/>
      <c r="BI68" s="306">
        <v>0</v>
      </c>
      <c r="BJ68" s="307">
        <v>0</v>
      </c>
      <c r="BK68" s="307">
        <v>0</v>
      </c>
      <c r="BL68" s="307">
        <v>0</v>
      </c>
      <c r="BM68" s="307">
        <v>0</v>
      </c>
      <c r="BN68" s="308"/>
      <c r="BO68" s="306">
        <v>0</v>
      </c>
      <c r="BP68" s="307">
        <v>0</v>
      </c>
      <c r="BQ68" s="307">
        <v>0</v>
      </c>
      <c r="BR68" s="307"/>
      <c r="BS68" s="307"/>
      <c r="BT68" s="307"/>
      <c r="BU68" s="307">
        <v>0</v>
      </c>
      <c r="BV68" s="307">
        <v>0</v>
      </c>
      <c r="BW68" s="307">
        <v>0</v>
      </c>
      <c r="BX68" s="307">
        <v>0</v>
      </c>
      <c r="BY68" s="307">
        <v>0</v>
      </c>
      <c r="BZ68" s="307">
        <v>0</v>
      </c>
      <c r="CA68" s="307">
        <v>0</v>
      </c>
      <c r="CB68" s="307">
        <v>0</v>
      </c>
      <c r="CC68" s="307"/>
      <c r="CD68" s="307"/>
      <c r="CE68" s="307"/>
      <c r="CF68" s="307"/>
      <c r="CG68" s="307"/>
      <c r="CH68" s="307"/>
      <c r="CI68" s="307"/>
      <c r="CJ68" s="305"/>
      <c r="CK68" s="306">
        <v>0</v>
      </c>
      <c r="CL68" s="307">
        <v>0</v>
      </c>
      <c r="CM68" s="307">
        <v>0</v>
      </c>
      <c r="CN68" s="307">
        <v>0</v>
      </c>
      <c r="CO68" s="307">
        <v>0</v>
      </c>
      <c r="CP68" s="308"/>
      <c r="CQ68" s="306">
        <v>0</v>
      </c>
      <c r="CR68" s="307">
        <v>0</v>
      </c>
      <c r="CS68" s="307">
        <v>0</v>
      </c>
      <c r="CT68" s="307"/>
      <c r="CU68" s="307"/>
      <c r="CV68" s="307"/>
      <c r="CW68" s="307">
        <v>0</v>
      </c>
      <c r="CX68" s="307">
        <v>0</v>
      </c>
      <c r="CY68" s="307">
        <v>0</v>
      </c>
      <c r="CZ68" s="307">
        <v>0</v>
      </c>
      <c r="DA68" s="307">
        <v>0</v>
      </c>
      <c r="DB68" s="307">
        <v>0</v>
      </c>
      <c r="DC68" s="307">
        <v>0</v>
      </c>
      <c r="DD68" s="307">
        <v>0</v>
      </c>
      <c r="DE68" s="307"/>
      <c r="DF68" s="307"/>
      <c r="DG68" s="307"/>
      <c r="DH68" s="307"/>
      <c r="DI68" s="307"/>
      <c r="DJ68" s="307"/>
      <c r="DK68" s="307"/>
      <c r="DL68" s="305"/>
      <c r="DM68" s="306">
        <v>0</v>
      </c>
      <c r="DN68" s="307">
        <v>0</v>
      </c>
      <c r="DO68" s="307">
        <v>0</v>
      </c>
      <c r="DP68" s="307">
        <v>0</v>
      </c>
      <c r="DQ68" s="307">
        <v>0</v>
      </c>
      <c r="DR68" s="308"/>
      <c r="DS68" s="306">
        <v>0</v>
      </c>
      <c r="DT68" s="307">
        <v>0</v>
      </c>
      <c r="DU68" s="307">
        <v>0</v>
      </c>
      <c r="DV68" s="307"/>
      <c r="DW68" s="307"/>
      <c r="DX68" s="307"/>
      <c r="DY68" s="307">
        <v>0</v>
      </c>
      <c r="DZ68" s="307">
        <v>0</v>
      </c>
      <c r="EA68" s="307">
        <v>0</v>
      </c>
      <c r="EB68" s="307">
        <v>0</v>
      </c>
      <c r="EC68" s="307">
        <v>0</v>
      </c>
      <c r="ED68" s="307">
        <v>0</v>
      </c>
      <c r="EE68" s="307">
        <v>0</v>
      </c>
      <c r="EF68" s="307">
        <v>0</v>
      </c>
      <c r="EG68" s="307"/>
      <c r="EH68" s="307"/>
      <c r="EI68" s="307"/>
      <c r="EJ68" s="307"/>
      <c r="EK68" s="307"/>
      <c r="EL68" s="307"/>
      <c r="EM68" s="307"/>
      <c r="EN68" s="305"/>
      <c r="EO68" s="306">
        <v>0</v>
      </c>
      <c r="EP68" s="307">
        <v>0</v>
      </c>
      <c r="EQ68" s="307">
        <v>0</v>
      </c>
      <c r="ER68" s="307">
        <v>0</v>
      </c>
      <c r="ES68" s="307">
        <v>0</v>
      </c>
      <c r="ET68" s="308"/>
      <c r="EU68" s="306">
        <v>0</v>
      </c>
      <c r="EV68" s="307">
        <v>0</v>
      </c>
      <c r="EW68" s="307">
        <v>0</v>
      </c>
      <c r="EX68" s="307"/>
      <c r="EY68" s="307"/>
      <c r="EZ68" s="307"/>
      <c r="FA68" s="307">
        <v>0</v>
      </c>
      <c r="FB68" s="307">
        <v>0</v>
      </c>
      <c r="FC68" s="307">
        <v>0</v>
      </c>
      <c r="FD68" s="307">
        <v>0</v>
      </c>
      <c r="FE68" s="307">
        <v>0</v>
      </c>
      <c r="FF68" s="307">
        <v>0</v>
      </c>
      <c r="FG68" s="307">
        <v>0</v>
      </c>
      <c r="FH68" s="307">
        <v>0</v>
      </c>
      <c r="FI68" s="307"/>
      <c r="FJ68" s="307"/>
      <c r="FK68" s="307"/>
      <c r="FL68" s="307"/>
      <c r="FM68" s="307"/>
      <c r="FN68" s="307"/>
      <c r="FO68" s="307"/>
      <c r="FP68" s="307"/>
      <c r="FQ68" s="307">
        <v>0</v>
      </c>
      <c r="FR68" s="307">
        <v>0</v>
      </c>
      <c r="FS68" s="307">
        <v>1</v>
      </c>
      <c r="FT68" s="307">
        <v>55</v>
      </c>
      <c r="FU68" s="307">
        <v>16</v>
      </c>
      <c r="FV68" s="308"/>
      <c r="FW68" s="306">
        <v>0</v>
      </c>
      <c r="FX68" s="307">
        <v>0</v>
      </c>
      <c r="FY68" s="307">
        <v>0</v>
      </c>
      <c r="FZ68" s="307"/>
      <c r="GA68" s="307"/>
      <c r="GB68" s="307"/>
      <c r="GC68" s="307">
        <v>2</v>
      </c>
      <c r="GD68" s="307">
        <v>25</v>
      </c>
      <c r="GE68" s="307">
        <v>141</v>
      </c>
      <c r="GF68" s="307">
        <v>2</v>
      </c>
      <c r="GG68" s="307">
        <v>0</v>
      </c>
      <c r="GH68" s="307">
        <v>196</v>
      </c>
      <c r="GI68" s="307">
        <v>18</v>
      </c>
      <c r="GJ68" s="307">
        <v>0</v>
      </c>
      <c r="GK68" s="307"/>
      <c r="GL68" s="307"/>
      <c r="GM68" s="307"/>
      <c r="GN68" s="307"/>
      <c r="GO68" s="307"/>
      <c r="GP68" s="307"/>
      <c r="GQ68" s="307"/>
    </row>
    <row r="69" spans="1:199" ht="12.75" customHeight="1"/>
    <row r="70" spans="1:199" ht="14.5"/>
  </sheetData>
  <mergeCells count="226">
    <mergeCell ref="GC46:GE46"/>
    <mergeCell ref="GF46:GF47"/>
    <mergeCell ref="GH46:GH47"/>
    <mergeCell ref="GI46:GI47"/>
    <mergeCell ref="GJ46:GJ47"/>
    <mergeCell ref="FA46:FC46"/>
    <mergeCell ref="FD46:FD47"/>
    <mergeCell ref="FF46:FF47"/>
    <mergeCell ref="FG46:FG47"/>
    <mergeCell ref="FH46:FH47"/>
    <mergeCell ref="FQ46:FU46"/>
    <mergeCell ref="EE46:EE47"/>
    <mergeCell ref="EF46:EF47"/>
    <mergeCell ref="EO46:ES46"/>
    <mergeCell ref="CW46:CY46"/>
    <mergeCell ref="CZ46:CZ47"/>
    <mergeCell ref="DB46:DB47"/>
    <mergeCell ref="DC46:DC47"/>
    <mergeCell ref="DD46:DD47"/>
    <mergeCell ref="DM46:DQ46"/>
    <mergeCell ref="E46:I46"/>
    <mergeCell ref="Q46:S46"/>
    <mergeCell ref="T46:T47"/>
    <mergeCell ref="V46:V47"/>
    <mergeCell ref="W46:W47"/>
    <mergeCell ref="X46:X47"/>
    <mergeCell ref="AG46:AK46"/>
    <mergeCell ref="DM45:EF45"/>
    <mergeCell ref="EO45:FH45"/>
    <mergeCell ref="BU46:BW46"/>
    <mergeCell ref="BX46:BX47"/>
    <mergeCell ref="BZ46:BZ47"/>
    <mergeCell ref="CA46:CA47"/>
    <mergeCell ref="CB46:CB47"/>
    <mergeCell ref="CK46:CO46"/>
    <mergeCell ref="AS46:AU46"/>
    <mergeCell ref="AV46:AV47"/>
    <mergeCell ref="AX46:AX47"/>
    <mergeCell ref="AY46:AY47"/>
    <mergeCell ref="AZ46:AZ47"/>
    <mergeCell ref="BI46:BM46"/>
    <mergeCell ref="DY46:EA46"/>
    <mergeCell ref="EB46:EB47"/>
    <mergeCell ref="ED46:ED47"/>
    <mergeCell ref="FQ45:GJ45"/>
    <mergeCell ref="A45:A47"/>
    <mergeCell ref="B45:B47"/>
    <mergeCell ref="C45:C47"/>
    <mergeCell ref="E45:X45"/>
    <mergeCell ref="AG45:AZ45"/>
    <mergeCell ref="BI45:CB45"/>
    <mergeCell ref="CK45:DD45"/>
    <mergeCell ref="FA43:FB43"/>
    <mergeCell ref="FQ43:FS43"/>
    <mergeCell ref="FW43:FY43"/>
    <mergeCell ref="GC43:GD43"/>
    <mergeCell ref="CW43:CX43"/>
    <mergeCell ref="DM43:DO43"/>
    <mergeCell ref="DS43:DU43"/>
    <mergeCell ref="DY43:DZ43"/>
    <mergeCell ref="EO43:EQ43"/>
    <mergeCell ref="EU43:EW43"/>
    <mergeCell ref="AS43:AT43"/>
    <mergeCell ref="BI43:BK43"/>
    <mergeCell ref="BO43:BQ43"/>
    <mergeCell ref="BU43:BV43"/>
    <mergeCell ref="CK43:CM43"/>
    <mergeCell ref="CQ43:CS43"/>
    <mergeCell ref="E43:G43"/>
    <mergeCell ref="K43:M43"/>
    <mergeCell ref="Q43:R43"/>
    <mergeCell ref="AG43:AI43"/>
    <mergeCell ref="AM43:AO43"/>
    <mergeCell ref="CY37:CY38"/>
    <mergeCell ref="CZ37:CZ38"/>
    <mergeCell ref="DM37:DQ37"/>
    <mergeCell ref="DY37:DZ37"/>
    <mergeCell ref="BI37:BM37"/>
    <mergeCell ref="BU37:BV37"/>
    <mergeCell ref="BW37:BW38"/>
    <mergeCell ref="BX37:BX38"/>
    <mergeCell ref="CK37:CO37"/>
    <mergeCell ref="CW37:CX37"/>
    <mergeCell ref="DM36:EB36"/>
    <mergeCell ref="EO36:FD36"/>
    <mergeCell ref="E37:I37"/>
    <mergeCell ref="Q37:R37"/>
    <mergeCell ref="S37:S38"/>
    <mergeCell ref="T37:T38"/>
    <mergeCell ref="AG37:AK37"/>
    <mergeCell ref="AS37:AT37"/>
    <mergeCell ref="AU37:AU38"/>
    <mergeCell ref="AV37:AV38"/>
    <mergeCell ref="EO37:ES37"/>
    <mergeCell ref="FA37:FB37"/>
    <mergeCell ref="FC37:FC38"/>
    <mergeCell ref="FD37:FD38"/>
    <mergeCell ref="EA37:EA38"/>
    <mergeCell ref="EB37:EB38"/>
    <mergeCell ref="A36:C39"/>
    <mergeCell ref="E36:T36"/>
    <mergeCell ref="AG36:AV36"/>
    <mergeCell ref="BI36:BX36"/>
    <mergeCell ref="CK36:CZ36"/>
    <mergeCell ref="GL6:GL7"/>
    <mergeCell ref="GM6:GM7"/>
    <mergeCell ref="GN6:GN7"/>
    <mergeCell ref="GO6:GO7"/>
    <mergeCell ref="FD6:FD7"/>
    <mergeCell ref="FF6:FF7"/>
    <mergeCell ref="FG6:FG7"/>
    <mergeCell ref="FH6:FH7"/>
    <mergeCell ref="FI6:FI7"/>
    <mergeCell ref="FJ6:FJ7"/>
    <mergeCell ref="EJ6:EJ7"/>
    <mergeCell ref="EK6:EK7"/>
    <mergeCell ref="EL6:EL7"/>
    <mergeCell ref="EN6:ES6"/>
    <mergeCell ref="ET6:EY6"/>
    <mergeCell ref="EZ6:FC6"/>
    <mergeCell ref="ED6:ED7"/>
    <mergeCell ref="EE6:EE7"/>
    <mergeCell ref="EF6:EF7"/>
    <mergeCell ref="GP6:GP7"/>
    <mergeCell ref="GB6:GE6"/>
    <mergeCell ref="GF6:GF7"/>
    <mergeCell ref="GH6:GH7"/>
    <mergeCell ref="GI6:GI7"/>
    <mergeCell ref="GJ6:GJ7"/>
    <mergeCell ref="GK6:GK7"/>
    <mergeCell ref="FK6:FK7"/>
    <mergeCell ref="FL6:FL7"/>
    <mergeCell ref="FM6:FM7"/>
    <mergeCell ref="FN6:FN7"/>
    <mergeCell ref="FP6:FU6"/>
    <mergeCell ref="FV6:GA6"/>
    <mergeCell ref="EG6:EG7"/>
    <mergeCell ref="EH6:EH7"/>
    <mergeCell ref="EI6:EI7"/>
    <mergeCell ref="DI6:DI7"/>
    <mergeCell ref="DJ6:DJ7"/>
    <mergeCell ref="DL6:DQ6"/>
    <mergeCell ref="DR6:DW6"/>
    <mergeCell ref="DX6:EA6"/>
    <mergeCell ref="EB6:EB7"/>
    <mergeCell ref="DC6:DC7"/>
    <mergeCell ref="DD6:DD7"/>
    <mergeCell ref="DE6:DE7"/>
    <mergeCell ref="DF6:DF7"/>
    <mergeCell ref="DG6:DG7"/>
    <mergeCell ref="DH6:DH7"/>
    <mergeCell ref="CH6:CH7"/>
    <mergeCell ref="CJ6:CO6"/>
    <mergeCell ref="CP6:CU6"/>
    <mergeCell ref="CV6:CY6"/>
    <mergeCell ref="CZ6:CZ7"/>
    <mergeCell ref="DB6:DB7"/>
    <mergeCell ref="CB6:CB7"/>
    <mergeCell ref="CC6:CC7"/>
    <mergeCell ref="CD6:CD7"/>
    <mergeCell ref="CE6:CE7"/>
    <mergeCell ref="CF6:CF7"/>
    <mergeCell ref="CG6:CG7"/>
    <mergeCell ref="BH6:BM6"/>
    <mergeCell ref="BN6:BS6"/>
    <mergeCell ref="BT6:BW6"/>
    <mergeCell ref="BX6:BX7"/>
    <mergeCell ref="BZ6:BZ7"/>
    <mergeCell ref="CA6:CA7"/>
    <mergeCell ref="BA6:BA7"/>
    <mergeCell ref="BB6:BB7"/>
    <mergeCell ref="BC6:BC7"/>
    <mergeCell ref="BD6:BD7"/>
    <mergeCell ref="BE6:BE7"/>
    <mergeCell ref="BF6:BF7"/>
    <mergeCell ref="AL6:AQ6"/>
    <mergeCell ref="AR6:AU6"/>
    <mergeCell ref="AV6:AV7"/>
    <mergeCell ref="AX6:AX7"/>
    <mergeCell ref="AY6:AY7"/>
    <mergeCell ref="AZ6:AZ7"/>
    <mergeCell ref="EN5:FO5"/>
    <mergeCell ref="FP5:GQ5"/>
    <mergeCell ref="A5:A7"/>
    <mergeCell ref="B5:B7"/>
    <mergeCell ref="C5:C7"/>
    <mergeCell ref="D5:AE5"/>
    <mergeCell ref="AF5:BG5"/>
    <mergeCell ref="BH5:CI5"/>
    <mergeCell ref="CJ5:DK5"/>
    <mergeCell ref="DL5:EM5"/>
    <mergeCell ref="Z6:Z7"/>
    <mergeCell ref="AA6:AA7"/>
    <mergeCell ref="AB6:AB7"/>
    <mergeCell ref="AC6:AC7"/>
    <mergeCell ref="AD6:AD7"/>
    <mergeCell ref="AF6:AK6"/>
    <mergeCell ref="D6:I6"/>
    <mergeCell ref="J6:O6"/>
    <mergeCell ref="P6:S6"/>
    <mergeCell ref="T6:T7"/>
    <mergeCell ref="V6:V7"/>
    <mergeCell ref="W6:W7"/>
    <mergeCell ref="X6:X7"/>
    <mergeCell ref="Y6:Y7"/>
    <mergeCell ref="FQ3:FS3"/>
    <mergeCell ref="FW3:FY3"/>
    <mergeCell ref="GC3:GD3"/>
    <mergeCell ref="DM3:DO3"/>
    <mergeCell ref="DS3:DU3"/>
    <mergeCell ref="DY3:DZ3"/>
    <mergeCell ref="EO3:EQ3"/>
    <mergeCell ref="EU3:EW3"/>
    <mergeCell ref="FA3:FB3"/>
    <mergeCell ref="BI3:BK3"/>
    <mergeCell ref="BO3:BQ3"/>
    <mergeCell ref="BU3:BV3"/>
    <mergeCell ref="CK3:CM3"/>
    <mergeCell ref="CQ3:CS3"/>
    <mergeCell ref="CW3:CX3"/>
    <mergeCell ref="E3:G3"/>
    <mergeCell ref="K3:M3"/>
    <mergeCell ref="Q3:R3"/>
    <mergeCell ref="AG3:AI3"/>
    <mergeCell ref="AM3:AO3"/>
    <mergeCell ref="AS3:AT3"/>
  </mergeCells>
  <pageMargins left="0.7" right="0.7" top="0.75" bottom="0.75" header="0.3" footer="0.3"/>
  <pageSetup orientation="portrait" horizontalDpi="90" verticalDpi="9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FF0000"/>
  </sheetPr>
  <dimension ref="A1:GE49"/>
  <sheetViews>
    <sheetView zoomScale="70" zoomScaleNormal="70" workbookViewId="0">
      <pane xSplit="3" ySplit="7" topLeftCell="E8" activePane="bottomRight" state="frozen"/>
      <selection activeCell="H19" sqref="H19"/>
      <selection pane="topRight" activeCell="H19" sqref="H19"/>
      <selection pane="bottomLeft" activeCell="H19" sqref="H19"/>
      <selection pane="bottomRight" activeCell="T8" sqref="T8"/>
    </sheetView>
  </sheetViews>
  <sheetFormatPr defaultColWidth="9.1796875" defaultRowHeight="14.5"/>
  <cols>
    <col min="1" max="1" width="5.81640625" bestFit="1" customWidth="1"/>
    <col min="2" max="2" width="22.54296875" customWidth="1"/>
    <col min="3" max="3" width="13.453125" bestFit="1" customWidth="1"/>
    <col min="4" max="4" width="9" bestFit="1" customWidth="1"/>
    <col min="5" max="5" width="8.54296875" bestFit="1" customWidth="1"/>
    <col min="6" max="6" width="7.453125" customWidth="1"/>
    <col min="7" max="7" width="11.81640625" customWidth="1"/>
    <col min="8" max="13" width="11.1796875" customWidth="1"/>
    <col min="14" max="15" width="21.453125" bestFit="1" customWidth="1"/>
    <col min="16" max="16" width="16.54296875" bestFit="1" customWidth="1"/>
    <col min="17" max="17" width="14.81640625" customWidth="1"/>
    <col min="18" max="18" width="14" customWidth="1"/>
    <col min="19" max="19" width="16.81640625" bestFit="1" customWidth="1"/>
    <col min="20" max="20" width="16.54296875" bestFit="1" customWidth="1"/>
    <col min="21" max="21" width="13.81640625" customWidth="1"/>
    <col min="22" max="26" width="12.453125" customWidth="1"/>
    <col min="27" max="27" width="16.54296875" bestFit="1" customWidth="1"/>
    <col min="28" max="28" width="11.1796875" customWidth="1"/>
    <col min="29" max="29" width="7.54296875" bestFit="1" customWidth="1"/>
    <col min="30" max="30" width="12.54296875" bestFit="1" customWidth="1"/>
    <col min="31" max="31" width="8.453125" bestFit="1" customWidth="1"/>
    <col min="32" max="36" width="11.1796875" customWidth="1"/>
    <col min="37" max="38" width="21.453125" bestFit="1" customWidth="1"/>
    <col min="39" max="39" width="8.81640625" bestFit="1" customWidth="1"/>
    <col min="40" max="40" width="12.54296875" bestFit="1" customWidth="1"/>
    <col min="41" max="41" width="8.54296875" bestFit="1" customWidth="1"/>
    <col min="42" max="42" width="16.81640625" bestFit="1" customWidth="1"/>
    <col min="43" max="43" width="16.54296875" bestFit="1" customWidth="1"/>
    <col min="44" max="44" width="10.453125" bestFit="1" customWidth="1"/>
    <col min="45" max="49" width="10.453125" customWidth="1"/>
    <col min="50" max="50" width="7" bestFit="1" customWidth="1"/>
    <col min="51" max="51" width="6.81640625" bestFit="1" customWidth="1"/>
    <col min="52" max="52" width="6.453125" bestFit="1" customWidth="1"/>
    <col min="53" max="53" width="12.54296875" bestFit="1" customWidth="1"/>
    <col min="54" max="54" width="8.453125" bestFit="1" customWidth="1"/>
    <col min="55" max="59" width="8.453125" customWidth="1"/>
    <col min="60" max="61" width="21.453125" bestFit="1" customWidth="1"/>
    <col min="62" max="62" width="8.81640625" bestFit="1" customWidth="1"/>
    <col min="63" max="63" width="12.54296875" bestFit="1" customWidth="1"/>
    <col min="64" max="64" width="8.54296875" bestFit="1" customWidth="1"/>
    <col min="65" max="65" width="16.81640625" bestFit="1" customWidth="1"/>
    <col min="66" max="66" width="16.54296875" bestFit="1" customWidth="1"/>
    <col min="67" max="67" width="10.453125" bestFit="1" customWidth="1"/>
    <col min="68" max="72" width="10.453125" customWidth="1"/>
    <col min="73" max="73" width="7" bestFit="1" customWidth="1"/>
    <col min="74" max="74" width="6.81640625" bestFit="1" customWidth="1"/>
    <col min="75" max="75" width="6.453125" bestFit="1" customWidth="1"/>
    <col min="76" max="76" width="12.54296875" bestFit="1" customWidth="1"/>
    <col min="77" max="77" width="8.453125" bestFit="1" customWidth="1"/>
    <col min="78" max="82" width="8.453125" customWidth="1"/>
    <col min="83" max="84" width="21.453125" bestFit="1" customWidth="1"/>
    <col min="85" max="85" width="8.81640625" bestFit="1" customWidth="1"/>
    <col min="86" max="86" width="12.54296875" bestFit="1" customWidth="1"/>
    <col min="87" max="87" width="11.54296875" customWidth="1"/>
    <col min="88" max="88" width="16.81640625" bestFit="1" customWidth="1"/>
    <col min="89" max="89" width="16.54296875" bestFit="1" customWidth="1"/>
    <col min="90" max="90" width="11.54296875" customWidth="1"/>
    <col min="91" max="95" width="10.453125" customWidth="1"/>
    <col min="96" max="96" width="7" bestFit="1" customWidth="1"/>
    <col min="97" max="97" width="6.81640625" bestFit="1" customWidth="1"/>
    <col min="98" max="98" width="6.453125" bestFit="1" customWidth="1"/>
    <col min="99" max="99" width="12.54296875" bestFit="1" customWidth="1"/>
    <col min="100" max="100" width="8.453125" bestFit="1" customWidth="1"/>
    <col min="101" max="105" width="8.453125" customWidth="1"/>
    <col min="106" max="107" width="21.453125" bestFit="1" customWidth="1"/>
    <col min="108" max="108" width="8.81640625" bestFit="1" customWidth="1"/>
    <col min="109" max="109" width="12.54296875" bestFit="1" customWidth="1"/>
    <col min="110" max="110" width="8.54296875" bestFit="1" customWidth="1"/>
    <col min="111" max="111" width="16.81640625" bestFit="1" customWidth="1"/>
    <col min="112" max="112" width="16.54296875" bestFit="1" customWidth="1"/>
    <col min="113" max="113" width="10.453125" bestFit="1" customWidth="1"/>
    <col min="114" max="118" width="10.453125" customWidth="1"/>
    <col min="119" max="119" width="7" bestFit="1" customWidth="1"/>
    <col min="120" max="120" width="6.81640625" bestFit="1" customWidth="1"/>
    <col min="121" max="121" width="6.453125" bestFit="1" customWidth="1"/>
    <col min="122" max="122" width="12.54296875" bestFit="1" customWidth="1"/>
    <col min="123" max="123" width="8.453125" bestFit="1" customWidth="1"/>
    <col min="124" max="128" width="8.453125" customWidth="1"/>
    <col min="129" max="130" width="21.453125" bestFit="1" customWidth="1"/>
    <col min="131" max="131" width="8.81640625" bestFit="1" customWidth="1"/>
    <col min="132" max="132" width="12.54296875" bestFit="1" customWidth="1"/>
    <col min="133" max="133" width="8.54296875" bestFit="1" customWidth="1"/>
    <col min="134" max="134" width="16.81640625" bestFit="1" customWidth="1"/>
    <col min="135" max="135" width="16.54296875" bestFit="1" customWidth="1"/>
    <col min="136" max="136" width="11.453125" bestFit="1" customWidth="1"/>
    <col min="137" max="141" width="11.453125" customWidth="1"/>
    <col min="142" max="146" width="9.453125" bestFit="1" customWidth="1"/>
    <col min="147" max="151" width="9.453125" customWidth="1"/>
    <col min="152" max="152" width="21.453125" bestFit="1" customWidth="1"/>
    <col min="153" max="153" width="24.81640625" bestFit="1" customWidth="1"/>
    <col min="154" max="155" width="9.453125" bestFit="1" customWidth="1"/>
    <col min="156" max="156" width="11.54296875" bestFit="1" customWidth="1"/>
    <col min="157" max="158" width="9.453125" bestFit="1" customWidth="1"/>
    <col min="159" max="159" width="16.81640625" bestFit="1" customWidth="1"/>
    <col min="160" max="164" width="16.81640625" customWidth="1"/>
    <col min="165" max="174" width="8.81640625"/>
    <col min="175" max="175" width="24.81640625" bestFit="1" customWidth="1"/>
    <col min="176" max="176" width="21.453125" bestFit="1" customWidth="1"/>
    <col min="177" max="178" width="8.81640625"/>
    <col min="179" max="179" width="11.54296875" bestFit="1" customWidth="1"/>
    <col min="180" max="181" width="8.81640625"/>
    <col min="182" max="182" width="13.54296875" bestFit="1" customWidth="1"/>
    <col min="183" max="187" width="13.54296875" customWidth="1"/>
  </cols>
  <sheetData>
    <row r="1" spans="1:187">
      <c r="C1" s="16"/>
      <c r="D1" s="17"/>
      <c r="E1" s="17"/>
      <c r="F1" s="17"/>
      <c r="G1" s="17"/>
      <c r="H1" s="17"/>
      <c r="I1" s="17"/>
      <c r="J1" s="17"/>
      <c r="K1" s="17"/>
      <c r="L1" s="17"/>
      <c r="M1" s="17"/>
      <c r="N1" s="17"/>
      <c r="O1" s="17"/>
      <c r="P1" s="17"/>
      <c r="Q1" s="17"/>
      <c r="R1" s="17"/>
      <c r="S1" s="17"/>
      <c r="T1" s="17"/>
      <c r="U1" s="17"/>
      <c r="V1" s="17"/>
      <c r="W1" s="17"/>
      <c r="X1" s="17"/>
      <c r="Y1" s="17"/>
      <c r="Z1" s="17"/>
      <c r="AF1" s="17"/>
      <c r="AG1" s="17"/>
      <c r="AH1" s="17"/>
      <c r="AI1" s="17"/>
      <c r="AJ1" s="17"/>
      <c r="EL1" s="18">
        <f>EL4/6</f>
        <v>2.8333333333333335</v>
      </c>
      <c r="EM1" s="18">
        <f t="shared" ref="EM1:FC1" si="0">EM4/6</f>
        <v>2</v>
      </c>
      <c r="EN1" s="18">
        <f t="shared" si="0"/>
        <v>32.666666666666664</v>
      </c>
      <c r="EO1" s="18">
        <f t="shared" si="0"/>
        <v>236.16666666666666</v>
      </c>
      <c r="EP1" s="18">
        <f t="shared" si="0"/>
        <v>159.66666666666666</v>
      </c>
      <c r="EQ1" s="18"/>
      <c r="ER1" s="18"/>
      <c r="ES1" s="18"/>
      <c r="ET1" s="18"/>
      <c r="EU1" s="18"/>
      <c r="EV1" s="18">
        <f t="shared" si="0"/>
        <v>4</v>
      </c>
      <c r="EW1" s="18">
        <f t="shared" si="0"/>
        <v>28.333333333333332</v>
      </c>
      <c r="EX1" s="18">
        <f t="shared" si="0"/>
        <v>173.66666666666666</v>
      </c>
      <c r="EY1" s="18">
        <f t="shared" si="0"/>
        <v>38.666666666666664</v>
      </c>
      <c r="EZ1" s="18" t="e">
        <f t="shared" si="0"/>
        <v>#REF!</v>
      </c>
      <c r="FA1" s="18">
        <f t="shared" si="0"/>
        <v>409.83333333333331</v>
      </c>
      <c r="FB1" s="18">
        <f t="shared" si="0"/>
        <v>198.33333333333334</v>
      </c>
      <c r="FC1" s="18" t="e">
        <f t="shared" si="0"/>
        <v>#REF!</v>
      </c>
      <c r="FD1" s="18"/>
      <c r="FE1" s="18"/>
      <c r="FF1" s="18"/>
      <c r="FG1" s="18"/>
      <c r="FH1" s="18"/>
    </row>
    <row r="2" spans="1:187" ht="15" thickBot="1">
      <c r="C2" s="16"/>
      <c r="D2" s="17"/>
      <c r="E2" s="17"/>
      <c r="F2" s="17"/>
      <c r="G2" s="17"/>
      <c r="H2" s="17"/>
      <c r="I2" s="17"/>
      <c r="J2" s="17"/>
      <c r="K2" s="17"/>
      <c r="L2" s="17"/>
      <c r="M2" s="17"/>
      <c r="N2" s="17"/>
      <c r="O2" s="17"/>
      <c r="P2" s="17"/>
      <c r="Q2" s="17"/>
      <c r="R2" s="17"/>
      <c r="S2" s="17"/>
      <c r="T2" s="17"/>
      <c r="U2" s="17"/>
      <c r="V2" s="17"/>
      <c r="W2" s="17"/>
      <c r="X2" s="17"/>
      <c r="Y2" s="17"/>
      <c r="Z2" s="17"/>
      <c r="AF2" s="17"/>
      <c r="AG2" s="17"/>
      <c r="AH2" s="17"/>
      <c r="AI2" s="17"/>
      <c r="AJ2" s="17"/>
      <c r="EO2">
        <f>EO1/(EL1+EM1+EN1)</f>
        <v>6.2977777777777773</v>
      </c>
    </row>
    <row r="3" spans="1:187" s="19" customFormat="1" ht="13">
      <c r="A3" s="180"/>
      <c r="B3" s="181"/>
      <c r="C3" s="182" t="s">
        <v>84</v>
      </c>
      <c r="D3" s="542">
        <f>D4+E4+F4</f>
        <v>7</v>
      </c>
      <c r="E3" s="542"/>
      <c r="F3" s="542"/>
      <c r="G3" s="183">
        <f>G4</f>
        <v>52</v>
      </c>
      <c r="H3" s="183">
        <f>H4</f>
        <v>36</v>
      </c>
      <c r="I3" s="542">
        <f>I4+J4+K4</f>
        <v>62</v>
      </c>
      <c r="J3" s="542"/>
      <c r="K3" s="542"/>
      <c r="L3" s="183"/>
      <c r="M3" s="183"/>
      <c r="N3" s="542">
        <f>N4+O4</f>
        <v>9</v>
      </c>
      <c r="O3" s="542"/>
      <c r="P3" s="183">
        <f t="shared" ref="P3:U3" si="1">P4</f>
        <v>48</v>
      </c>
      <c r="Q3" s="184">
        <f t="shared" si="1"/>
        <v>37</v>
      </c>
      <c r="R3" s="184" t="e">
        <f t="shared" si="1"/>
        <v>#REF!</v>
      </c>
      <c r="S3" s="184">
        <f t="shared" si="1"/>
        <v>100</v>
      </c>
      <c r="T3" s="184">
        <f t="shared" si="1"/>
        <v>73</v>
      </c>
      <c r="U3" s="184" t="e">
        <f t="shared" si="1"/>
        <v>#REF!</v>
      </c>
      <c r="V3" s="184"/>
      <c r="W3" s="184"/>
      <c r="X3" s="184"/>
      <c r="Y3" s="184"/>
      <c r="Z3" s="184"/>
      <c r="AA3" s="542">
        <f>AA4+AB4+AC4</f>
        <v>14</v>
      </c>
      <c r="AB3" s="542"/>
      <c r="AC3" s="542"/>
      <c r="AD3" s="183">
        <f>AD4</f>
        <v>91</v>
      </c>
      <c r="AE3" s="183">
        <f>AE4</f>
        <v>60</v>
      </c>
      <c r="AF3" s="542">
        <f>AF4+AG4+AH4</f>
        <v>98</v>
      </c>
      <c r="AG3" s="542"/>
      <c r="AH3" s="542"/>
      <c r="AI3" s="183"/>
      <c r="AJ3" s="183"/>
      <c r="AK3" s="542">
        <f>AK4+AL4</f>
        <v>20</v>
      </c>
      <c r="AL3" s="542"/>
      <c r="AM3" s="183">
        <f t="shared" ref="AM3:AR3" si="2">AM4</f>
        <v>106</v>
      </c>
      <c r="AN3" s="184">
        <f t="shared" si="2"/>
        <v>17</v>
      </c>
      <c r="AO3" s="184" t="e">
        <f t="shared" si="2"/>
        <v>#REF!</v>
      </c>
      <c r="AP3" s="184">
        <f t="shared" si="2"/>
        <v>197</v>
      </c>
      <c r="AQ3" s="184">
        <f t="shared" si="2"/>
        <v>77</v>
      </c>
      <c r="AR3" s="184" t="e">
        <f t="shared" si="2"/>
        <v>#REF!</v>
      </c>
      <c r="AS3" s="184"/>
      <c r="AT3" s="184"/>
      <c r="AU3" s="184"/>
      <c r="AV3" s="184"/>
      <c r="AW3" s="184"/>
      <c r="AX3" s="542">
        <f>AX4+AY4+AZ4</f>
        <v>38</v>
      </c>
      <c r="AY3" s="542"/>
      <c r="AZ3" s="542"/>
      <c r="BA3" s="183">
        <f>BA4</f>
        <v>238</v>
      </c>
      <c r="BB3" s="183">
        <f>BB4</f>
        <v>154</v>
      </c>
      <c r="BC3" s="183"/>
      <c r="BD3" s="183"/>
      <c r="BE3" s="183"/>
      <c r="BF3" s="183"/>
      <c r="BG3" s="183"/>
      <c r="BH3" s="542">
        <f>BH4+BI4</f>
        <v>39</v>
      </c>
      <c r="BI3" s="542"/>
      <c r="BJ3" s="183">
        <f t="shared" ref="BJ3:BO3" si="3">BJ4</f>
        <v>201</v>
      </c>
      <c r="BK3" s="184">
        <f t="shared" si="3"/>
        <v>58</v>
      </c>
      <c r="BL3" s="184" t="e">
        <f t="shared" si="3"/>
        <v>#REF!</v>
      </c>
      <c r="BM3" s="184">
        <f t="shared" si="3"/>
        <v>439</v>
      </c>
      <c r="BN3" s="184">
        <f t="shared" si="3"/>
        <v>212</v>
      </c>
      <c r="BO3" s="184" t="e">
        <f t="shared" si="3"/>
        <v>#REF!</v>
      </c>
      <c r="BP3" s="184"/>
      <c r="BQ3" s="184"/>
      <c r="BR3" s="184"/>
      <c r="BS3" s="184"/>
      <c r="BT3" s="184"/>
      <c r="BU3" s="542">
        <f>BU4+BV4+BW4</f>
        <v>45</v>
      </c>
      <c r="BV3" s="542"/>
      <c r="BW3" s="542"/>
      <c r="BX3" s="183">
        <f>BX4</f>
        <v>286</v>
      </c>
      <c r="BY3" s="183">
        <f>BY4</f>
        <v>194</v>
      </c>
      <c r="BZ3" s="183"/>
      <c r="CA3" s="183"/>
      <c r="CB3" s="183"/>
      <c r="CC3" s="183"/>
      <c r="CD3" s="183"/>
      <c r="CE3" s="542">
        <f>CE4+CF4</f>
        <v>28</v>
      </c>
      <c r="CF3" s="542"/>
      <c r="CG3" s="183">
        <f t="shared" ref="CG3:CL3" si="4">CG4</f>
        <v>161</v>
      </c>
      <c r="CH3" s="184">
        <f t="shared" si="4"/>
        <v>64</v>
      </c>
      <c r="CI3" s="184" t="e">
        <f t="shared" si="4"/>
        <v>#REF!</v>
      </c>
      <c r="CJ3" s="184">
        <f t="shared" si="4"/>
        <v>447</v>
      </c>
      <c r="CK3" s="184">
        <f t="shared" si="4"/>
        <v>258</v>
      </c>
      <c r="CL3" s="184" t="e">
        <f t="shared" si="4"/>
        <v>#REF!</v>
      </c>
      <c r="CM3" s="184"/>
      <c r="CN3" s="184"/>
      <c r="CO3" s="184"/>
      <c r="CP3" s="184"/>
      <c r="CQ3" s="184"/>
      <c r="CR3" s="542">
        <f>CR4+CS4+CT4</f>
        <v>55</v>
      </c>
      <c r="CS3" s="542"/>
      <c r="CT3" s="542"/>
      <c r="CU3" s="183">
        <f>CU4</f>
        <v>349</v>
      </c>
      <c r="CV3" s="183">
        <f>CV4</f>
        <v>236</v>
      </c>
      <c r="CW3" s="183"/>
      <c r="CX3" s="183"/>
      <c r="CY3" s="183"/>
      <c r="CZ3" s="185"/>
      <c r="DA3" s="185"/>
      <c r="DB3" s="543">
        <f>DB4+DC4</f>
        <v>44</v>
      </c>
      <c r="DC3" s="544"/>
      <c r="DD3" s="183">
        <f t="shared" ref="DD3:DI3" si="5">DD4</f>
        <v>232</v>
      </c>
      <c r="DE3" s="184">
        <f t="shared" si="5"/>
        <v>44</v>
      </c>
      <c r="DF3" s="184" t="e">
        <f t="shared" si="5"/>
        <v>#REF!</v>
      </c>
      <c r="DG3" s="184">
        <f t="shared" si="5"/>
        <v>581</v>
      </c>
      <c r="DH3" s="184">
        <f t="shared" si="5"/>
        <v>280</v>
      </c>
      <c r="DI3" s="184" t="e">
        <f t="shared" si="5"/>
        <v>#REF!</v>
      </c>
      <c r="DJ3" s="184"/>
      <c r="DK3" s="184"/>
      <c r="DL3" s="184"/>
      <c r="DM3" s="184"/>
      <c r="DN3" s="184"/>
      <c r="DO3" s="542">
        <f>DO4+DP4+DQ4</f>
        <v>66</v>
      </c>
      <c r="DP3" s="542"/>
      <c r="DQ3" s="542"/>
      <c r="DR3" s="183">
        <f>DR4</f>
        <v>401</v>
      </c>
      <c r="DS3" s="183">
        <f>DS4</f>
        <v>278</v>
      </c>
      <c r="DT3" s="183"/>
      <c r="DU3" s="183"/>
      <c r="DV3" s="183"/>
      <c r="DW3" s="183"/>
      <c r="DX3" s="183"/>
      <c r="DY3" s="542">
        <f>DY4+DZ4</f>
        <v>54</v>
      </c>
      <c r="DZ3" s="542"/>
      <c r="EA3" s="183">
        <f t="shared" ref="EA3:EF3" si="6">EA4</f>
        <v>294</v>
      </c>
      <c r="EB3" s="184">
        <f t="shared" si="6"/>
        <v>12</v>
      </c>
      <c r="EC3" s="184" t="e">
        <f t="shared" si="6"/>
        <v>#REF!</v>
      </c>
      <c r="ED3" s="184">
        <f t="shared" si="6"/>
        <v>695</v>
      </c>
      <c r="EE3" s="184">
        <f t="shared" si="6"/>
        <v>290</v>
      </c>
      <c r="EF3" s="184" t="e">
        <f t="shared" si="6"/>
        <v>#REF!</v>
      </c>
      <c r="EG3" s="184"/>
      <c r="EH3" s="184"/>
      <c r="EI3" s="184"/>
      <c r="EJ3" s="184"/>
      <c r="EK3" s="184"/>
      <c r="EL3" s="542">
        <f>EL4+EM4+EN4</f>
        <v>225</v>
      </c>
      <c r="EM3" s="542"/>
      <c r="EN3" s="542"/>
      <c r="EO3" s="183">
        <f>EO4</f>
        <v>1417</v>
      </c>
      <c r="EP3" s="183">
        <f>EP4</f>
        <v>958</v>
      </c>
      <c r="EQ3" s="183"/>
      <c r="ER3" s="183"/>
      <c r="ES3" s="183"/>
      <c r="ET3" s="183"/>
      <c r="EU3" s="183"/>
      <c r="EV3" s="542">
        <f>EV4+EW4</f>
        <v>194</v>
      </c>
      <c r="EW3" s="542"/>
      <c r="EX3" s="183">
        <f t="shared" ref="EX3:FC3" si="7">EX4</f>
        <v>1042</v>
      </c>
      <c r="EY3" s="184">
        <f t="shared" si="7"/>
        <v>232</v>
      </c>
      <c r="EZ3" s="184" t="e">
        <f t="shared" si="7"/>
        <v>#REF!</v>
      </c>
      <c r="FA3" s="184">
        <f t="shared" si="7"/>
        <v>2459</v>
      </c>
      <c r="FB3" s="184">
        <f t="shared" si="7"/>
        <v>1190</v>
      </c>
      <c r="FC3" s="184" t="e">
        <f t="shared" si="7"/>
        <v>#REF!</v>
      </c>
      <c r="FD3" s="184"/>
      <c r="FE3" s="184"/>
      <c r="FF3" s="184"/>
      <c r="FG3" s="184"/>
      <c r="FH3" s="184"/>
      <c r="FI3" s="542">
        <f>FI4+FJ4+FK4</f>
        <v>218</v>
      </c>
      <c r="FJ3" s="542"/>
      <c r="FK3" s="542"/>
      <c r="FL3" s="183">
        <f>FL4</f>
        <v>1365</v>
      </c>
      <c r="FM3" s="183">
        <f>FM4</f>
        <v>922</v>
      </c>
      <c r="FN3" s="183"/>
      <c r="FO3" s="183"/>
      <c r="FP3" s="183"/>
      <c r="FQ3" s="183"/>
      <c r="FR3" s="183"/>
      <c r="FS3" s="542">
        <f>FS4+FT4</f>
        <v>185</v>
      </c>
      <c r="FT3" s="542"/>
      <c r="FU3" s="183">
        <f t="shared" ref="FU3:FZ3" si="8">FU4</f>
        <v>994</v>
      </c>
      <c r="FV3" s="184">
        <f t="shared" si="8"/>
        <v>195</v>
      </c>
      <c r="FW3" s="184" t="e">
        <f t="shared" si="8"/>
        <v>#REF!</v>
      </c>
      <c r="FX3" s="184">
        <f t="shared" si="8"/>
        <v>2359</v>
      </c>
      <c r="FY3" s="184">
        <f t="shared" si="8"/>
        <v>1117</v>
      </c>
      <c r="FZ3" s="186" t="e">
        <f t="shared" si="8"/>
        <v>#REF!</v>
      </c>
      <c r="GA3" s="187"/>
      <c r="GB3" s="187"/>
      <c r="GC3" s="187"/>
      <c r="GD3" s="187"/>
      <c r="GE3" s="187"/>
    </row>
    <row r="4" spans="1:187">
      <c r="A4" s="188"/>
      <c r="B4" s="85"/>
      <c r="C4" s="189" t="s">
        <v>84</v>
      </c>
      <c r="D4" s="190">
        <f t="shared" ref="D4:DH4" si="9">SUM(D8:D17)</f>
        <v>4</v>
      </c>
      <c r="E4" s="190">
        <f t="shared" si="9"/>
        <v>0</v>
      </c>
      <c r="F4" s="190">
        <f t="shared" si="9"/>
        <v>3</v>
      </c>
      <c r="G4" s="190">
        <f t="shared" si="9"/>
        <v>52</v>
      </c>
      <c r="H4" s="190">
        <f t="shared" si="9"/>
        <v>36</v>
      </c>
      <c r="I4" s="190">
        <f>SUM(I8:I27)</f>
        <v>0</v>
      </c>
      <c r="J4" s="190">
        <f>SUM(J8:J27)</f>
        <v>2</v>
      </c>
      <c r="K4" s="190">
        <f>SUM(K8:K27)</f>
        <v>60</v>
      </c>
      <c r="L4" s="190"/>
      <c r="M4" s="190"/>
      <c r="N4" s="190">
        <f t="shared" si="9"/>
        <v>1</v>
      </c>
      <c r="O4" s="190">
        <f t="shared" si="9"/>
        <v>8</v>
      </c>
      <c r="P4" s="190">
        <f t="shared" si="9"/>
        <v>48</v>
      </c>
      <c r="Q4" s="190">
        <f t="shared" si="9"/>
        <v>37</v>
      </c>
      <c r="R4" s="190" t="e">
        <f t="shared" si="9"/>
        <v>#REF!</v>
      </c>
      <c r="S4" s="190">
        <f t="shared" si="9"/>
        <v>100</v>
      </c>
      <c r="T4" s="190">
        <f t="shared" si="9"/>
        <v>73</v>
      </c>
      <c r="U4" s="190" t="e">
        <f t="shared" si="9"/>
        <v>#REF!</v>
      </c>
      <c r="V4" s="190"/>
      <c r="W4" s="190"/>
      <c r="X4" s="190"/>
      <c r="Y4" s="190"/>
      <c r="Z4" s="190"/>
      <c r="AA4" s="190">
        <f t="shared" si="9"/>
        <v>1</v>
      </c>
      <c r="AB4" s="190">
        <f t="shared" si="9"/>
        <v>1</v>
      </c>
      <c r="AC4" s="190">
        <f t="shared" si="9"/>
        <v>12</v>
      </c>
      <c r="AD4" s="190">
        <f t="shared" si="9"/>
        <v>91</v>
      </c>
      <c r="AE4" s="190">
        <f t="shared" si="9"/>
        <v>60</v>
      </c>
      <c r="AF4" s="190">
        <f>SUM(AF8:AF27)</f>
        <v>8</v>
      </c>
      <c r="AG4" s="190">
        <f>SUM(AG8:AG27)</f>
        <v>10</v>
      </c>
      <c r="AH4" s="190">
        <f>SUM(AH8:AH27)</f>
        <v>80</v>
      </c>
      <c r="AI4" s="190"/>
      <c r="AJ4" s="190"/>
      <c r="AK4" s="190">
        <f t="shared" si="9"/>
        <v>2</v>
      </c>
      <c r="AL4" s="190">
        <f t="shared" si="9"/>
        <v>18</v>
      </c>
      <c r="AM4" s="190">
        <f t="shared" si="9"/>
        <v>106</v>
      </c>
      <c r="AN4" s="190">
        <f t="shared" si="9"/>
        <v>17</v>
      </c>
      <c r="AO4" s="190" t="e">
        <f t="shared" si="9"/>
        <v>#REF!</v>
      </c>
      <c r="AP4" s="190">
        <f t="shared" si="9"/>
        <v>197</v>
      </c>
      <c r="AQ4" s="190">
        <f t="shared" si="9"/>
        <v>77</v>
      </c>
      <c r="AR4" s="190" t="e">
        <f t="shared" si="9"/>
        <v>#REF!</v>
      </c>
      <c r="AS4" s="190"/>
      <c r="AT4" s="190"/>
      <c r="AU4" s="190"/>
      <c r="AV4" s="190"/>
      <c r="AW4" s="190"/>
      <c r="AX4" s="190">
        <f t="shared" si="9"/>
        <v>0</v>
      </c>
      <c r="AY4" s="190">
        <f t="shared" si="9"/>
        <v>1</v>
      </c>
      <c r="AZ4" s="190">
        <f t="shared" si="9"/>
        <v>37</v>
      </c>
      <c r="BA4" s="190">
        <f t="shared" si="9"/>
        <v>238</v>
      </c>
      <c r="BB4" s="190">
        <f t="shared" si="9"/>
        <v>154</v>
      </c>
      <c r="BC4" s="190"/>
      <c r="BD4" s="190"/>
      <c r="BE4" s="190"/>
      <c r="BF4" s="190"/>
      <c r="BG4" s="190"/>
      <c r="BH4" s="190">
        <f t="shared" si="9"/>
        <v>2</v>
      </c>
      <c r="BI4" s="190">
        <f t="shared" si="9"/>
        <v>37</v>
      </c>
      <c r="BJ4" s="190">
        <f t="shared" si="9"/>
        <v>201</v>
      </c>
      <c r="BK4" s="190">
        <f t="shared" si="9"/>
        <v>58</v>
      </c>
      <c r="BL4" s="190" t="e">
        <f t="shared" si="9"/>
        <v>#REF!</v>
      </c>
      <c r="BM4" s="190">
        <f t="shared" si="9"/>
        <v>439</v>
      </c>
      <c r="BN4" s="190">
        <f t="shared" si="9"/>
        <v>212</v>
      </c>
      <c r="BO4" s="190" t="e">
        <f t="shared" si="9"/>
        <v>#REF!</v>
      </c>
      <c r="BP4" s="190"/>
      <c r="BQ4" s="190"/>
      <c r="BR4" s="190"/>
      <c r="BS4" s="190"/>
      <c r="BT4" s="190"/>
      <c r="BU4" s="190">
        <f t="shared" si="9"/>
        <v>5</v>
      </c>
      <c r="BV4" s="190">
        <f t="shared" si="9"/>
        <v>2</v>
      </c>
      <c r="BW4" s="190">
        <f t="shared" si="9"/>
        <v>38</v>
      </c>
      <c r="BX4" s="190">
        <f t="shared" si="9"/>
        <v>286</v>
      </c>
      <c r="BY4" s="190">
        <f t="shared" si="9"/>
        <v>194</v>
      </c>
      <c r="BZ4" s="190"/>
      <c r="CA4" s="190"/>
      <c r="CB4" s="190"/>
      <c r="CC4" s="190"/>
      <c r="CD4" s="190"/>
      <c r="CE4" s="190">
        <f t="shared" si="9"/>
        <v>7</v>
      </c>
      <c r="CF4" s="190">
        <f t="shared" si="9"/>
        <v>21</v>
      </c>
      <c r="CG4" s="190">
        <f t="shared" si="9"/>
        <v>161</v>
      </c>
      <c r="CH4" s="190">
        <f t="shared" si="9"/>
        <v>64</v>
      </c>
      <c r="CI4" s="190" t="e">
        <f t="shared" si="9"/>
        <v>#REF!</v>
      </c>
      <c r="CJ4" s="190">
        <f t="shared" si="9"/>
        <v>447</v>
      </c>
      <c r="CK4" s="190">
        <f t="shared" si="9"/>
        <v>258</v>
      </c>
      <c r="CL4" s="190" t="e">
        <f t="shared" si="9"/>
        <v>#REF!</v>
      </c>
      <c r="CM4" s="190"/>
      <c r="CN4" s="190"/>
      <c r="CO4" s="190"/>
      <c r="CP4" s="190"/>
      <c r="CQ4" s="190"/>
      <c r="CR4" s="190">
        <f t="shared" si="9"/>
        <v>3</v>
      </c>
      <c r="CS4" s="190">
        <f t="shared" si="9"/>
        <v>5</v>
      </c>
      <c r="CT4" s="190">
        <f t="shared" si="9"/>
        <v>47</v>
      </c>
      <c r="CU4" s="190">
        <f t="shared" si="9"/>
        <v>349</v>
      </c>
      <c r="CV4" s="190">
        <f t="shared" si="9"/>
        <v>236</v>
      </c>
      <c r="CW4" s="190"/>
      <c r="CX4" s="190"/>
      <c r="CY4" s="190"/>
      <c r="CZ4" s="190"/>
      <c r="DA4" s="190"/>
      <c r="DB4" s="190">
        <f t="shared" si="9"/>
        <v>4</v>
      </c>
      <c r="DC4" s="190">
        <f t="shared" si="9"/>
        <v>40</v>
      </c>
      <c r="DD4" s="190">
        <f t="shared" si="9"/>
        <v>232</v>
      </c>
      <c r="DE4" s="190">
        <f t="shared" si="9"/>
        <v>44</v>
      </c>
      <c r="DF4" s="190" t="e">
        <f t="shared" si="9"/>
        <v>#REF!</v>
      </c>
      <c r="DG4" s="190">
        <f t="shared" si="9"/>
        <v>581</v>
      </c>
      <c r="DH4" s="190">
        <f t="shared" si="9"/>
        <v>280</v>
      </c>
      <c r="DI4" s="190" t="e">
        <f t="shared" ref="DI4:EF4" si="10">SUM(DI8:DI17)</f>
        <v>#REF!</v>
      </c>
      <c r="DJ4" s="190"/>
      <c r="DK4" s="190"/>
      <c r="DL4" s="190"/>
      <c r="DM4" s="190"/>
      <c r="DN4" s="190"/>
      <c r="DO4" s="190">
        <f t="shared" si="10"/>
        <v>4</v>
      </c>
      <c r="DP4" s="190">
        <f t="shared" si="10"/>
        <v>3</v>
      </c>
      <c r="DQ4" s="190">
        <f t="shared" si="10"/>
        <v>59</v>
      </c>
      <c r="DR4" s="190">
        <f t="shared" si="10"/>
        <v>401</v>
      </c>
      <c r="DS4" s="190">
        <f t="shared" si="10"/>
        <v>278</v>
      </c>
      <c r="DT4" s="190"/>
      <c r="DU4" s="190"/>
      <c r="DV4" s="190"/>
      <c r="DW4" s="190"/>
      <c r="DX4" s="190"/>
      <c r="DY4" s="190">
        <f t="shared" si="10"/>
        <v>8</v>
      </c>
      <c r="DZ4" s="190">
        <f t="shared" si="10"/>
        <v>46</v>
      </c>
      <c r="EA4" s="190">
        <f t="shared" si="10"/>
        <v>294</v>
      </c>
      <c r="EB4" s="190">
        <f t="shared" si="10"/>
        <v>12</v>
      </c>
      <c r="EC4" s="190" t="e">
        <f t="shared" si="10"/>
        <v>#REF!</v>
      </c>
      <c r="ED4" s="190">
        <f t="shared" si="10"/>
        <v>695</v>
      </c>
      <c r="EE4" s="190">
        <f t="shared" si="10"/>
        <v>290</v>
      </c>
      <c r="EF4" s="190" t="e">
        <f t="shared" si="10"/>
        <v>#REF!</v>
      </c>
      <c r="EG4" s="190"/>
      <c r="EH4" s="190"/>
      <c r="EI4" s="190"/>
      <c r="EJ4" s="190"/>
      <c r="EK4" s="190"/>
      <c r="EL4" s="190">
        <f t="shared" ref="EL4:FC4" si="11">SUM(EL8:EL17)</f>
        <v>17</v>
      </c>
      <c r="EM4" s="190">
        <f t="shared" si="11"/>
        <v>12</v>
      </c>
      <c r="EN4" s="190">
        <f t="shared" si="11"/>
        <v>196</v>
      </c>
      <c r="EO4" s="190">
        <f t="shared" si="11"/>
        <v>1417</v>
      </c>
      <c r="EP4" s="190">
        <f t="shared" si="11"/>
        <v>958</v>
      </c>
      <c r="EQ4" s="190"/>
      <c r="ER4" s="190"/>
      <c r="ES4" s="190"/>
      <c r="ET4" s="190"/>
      <c r="EU4" s="190"/>
      <c r="EV4" s="190">
        <f t="shared" si="11"/>
        <v>24</v>
      </c>
      <c r="EW4" s="190">
        <f t="shared" si="11"/>
        <v>170</v>
      </c>
      <c r="EX4" s="190">
        <f t="shared" si="11"/>
        <v>1042</v>
      </c>
      <c r="EY4" s="190">
        <f t="shared" si="11"/>
        <v>232</v>
      </c>
      <c r="EZ4" s="190" t="e">
        <f t="shared" si="11"/>
        <v>#REF!</v>
      </c>
      <c r="FA4" s="190">
        <f t="shared" si="11"/>
        <v>2459</v>
      </c>
      <c r="FB4" s="190">
        <f t="shared" si="11"/>
        <v>1190</v>
      </c>
      <c r="FC4" s="190" t="e">
        <f t="shared" si="11"/>
        <v>#REF!</v>
      </c>
      <c r="FD4" s="190"/>
      <c r="FE4" s="190"/>
      <c r="FF4" s="190"/>
      <c r="FG4" s="190"/>
      <c r="FH4" s="190"/>
      <c r="FI4" s="190">
        <f t="shared" ref="FI4:FZ4" si="12">SUM(FI8:FI17)</f>
        <v>13</v>
      </c>
      <c r="FJ4" s="190">
        <f t="shared" si="12"/>
        <v>12</v>
      </c>
      <c r="FK4" s="190">
        <f t="shared" si="12"/>
        <v>193</v>
      </c>
      <c r="FL4" s="190">
        <f t="shared" si="12"/>
        <v>1365</v>
      </c>
      <c r="FM4" s="190">
        <f t="shared" si="12"/>
        <v>922</v>
      </c>
      <c r="FN4" s="190"/>
      <c r="FO4" s="190"/>
      <c r="FP4" s="190"/>
      <c r="FQ4" s="190"/>
      <c r="FR4" s="190"/>
      <c r="FS4" s="190">
        <f t="shared" si="12"/>
        <v>23</v>
      </c>
      <c r="FT4" s="190">
        <f t="shared" si="12"/>
        <v>162</v>
      </c>
      <c r="FU4" s="190">
        <f t="shared" si="12"/>
        <v>994</v>
      </c>
      <c r="FV4" s="190">
        <f t="shared" si="12"/>
        <v>195</v>
      </c>
      <c r="FW4" s="190" t="e">
        <f t="shared" si="12"/>
        <v>#REF!</v>
      </c>
      <c r="FX4" s="190">
        <f t="shared" si="12"/>
        <v>2359</v>
      </c>
      <c r="FY4" s="190">
        <f t="shared" si="12"/>
        <v>1117</v>
      </c>
      <c r="FZ4" s="191" t="e">
        <f t="shared" si="12"/>
        <v>#REF!</v>
      </c>
      <c r="GA4" s="187"/>
      <c r="GB4" s="187"/>
      <c r="GC4" s="187"/>
      <c r="GD4" s="187"/>
      <c r="GE4" s="187"/>
    </row>
    <row r="5" spans="1:187" s="19" customFormat="1" ht="12.75" customHeight="1">
      <c r="A5" s="545" t="s">
        <v>85</v>
      </c>
      <c r="B5" s="547" t="s">
        <v>76</v>
      </c>
      <c r="C5" s="547" t="s">
        <v>75</v>
      </c>
      <c r="D5" s="548" t="s">
        <v>86</v>
      </c>
      <c r="E5" s="548"/>
      <c r="F5" s="548"/>
      <c r="G5" s="548"/>
      <c r="H5" s="548"/>
      <c r="I5" s="548"/>
      <c r="J5" s="548"/>
      <c r="K5" s="548"/>
      <c r="L5" s="548"/>
      <c r="M5" s="548"/>
      <c r="N5" s="548"/>
      <c r="O5" s="548"/>
      <c r="P5" s="548"/>
      <c r="Q5" s="548"/>
      <c r="R5" s="548"/>
      <c r="S5" s="548"/>
      <c r="T5" s="548"/>
      <c r="U5" s="548"/>
      <c r="V5" s="192"/>
      <c r="W5" s="192"/>
      <c r="X5" s="192"/>
      <c r="Y5" s="192"/>
      <c r="Z5" s="192"/>
      <c r="AA5" s="549" t="s">
        <v>87</v>
      </c>
      <c r="AB5" s="549"/>
      <c r="AC5" s="549"/>
      <c r="AD5" s="549"/>
      <c r="AE5" s="549"/>
      <c r="AF5" s="549"/>
      <c r="AG5" s="549"/>
      <c r="AH5" s="549"/>
      <c r="AI5" s="549"/>
      <c r="AJ5" s="549"/>
      <c r="AK5" s="549"/>
      <c r="AL5" s="549"/>
      <c r="AM5" s="549"/>
      <c r="AN5" s="549"/>
      <c r="AO5" s="549"/>
      <c r="AP5" s="549"/>
      <c r="AQ5" s="549"/>
      <c r="AR5" s="549"/>
      <c r="AS5" s="192"/>
      <c r="AT5" s="192"/>
      <c r="AU5" s="192"/>
      <c r="AV5" s="192"/>
      <c r="AW5" s="192"/>
      <c r="AX5" s="549" t="s">
        <v>88</v>
      </c>
      <c r="AY5" s="549"/>
      <c r="AZ5" s="549"/>
      <c r="BA5" s="549"/>
      <c r="BB5" s="549"/>
      <c r="BC5" s="549"/>
      <c r="BD5" s="549"/>
      <c r="BE5" s="549"/>
      <c r="BF5" s="549"/>
      <c r="BG5" s="549"/>
      <c r="BH5" s="549"/>
      <c r="BI5" s="549"/>
      <c r="BJ5" s="549"/>
      <c r="BK5" s="549"/>
      <c r="BL5" s="549"/>
      <c r="BM5" s="549"/>
      <c r="BN5" s="549"/>
      <c r="BO5" s="549"/>
      <c r="BP5" s="192"/>
      <c r="BQ5" s="192"/>
      <c r="BR5" s="192"/>
      <c r="BS5" s="192"/>
      <c r="BT5" s="192"/>
      <c r="BU5" s="549" t="s">
        <v>89</v>
      </c>
      <c r="BV5" s="549"/>
      <c r="BW5" s="549"/>
      <c r="BX5" s="549"/>
      <c r="BY5" s="549"/>
      <c r="BZ5" s="549"/>
      <c r="CA5" s="549"/>
      <c r="CB5" s="549"/>
      <c r="CC5" s="549"/>
      <c r="CD5" s="549"/>
      <c r="CE5" s="549"/>
      <c r="CF5" s="549"/>
      <c r="CG5" s="549"/>
      <c r="CH5" s="549"/>
      <c r="CI5" s="549"/>
      <c r="CJ5" s="549"/>
      <c r="CK5" s="549"/>
      <c r="CL5" s="549"/>
      <c r="CM5" s="192"/>
      <c r="CN5" s="192"/>
      <c r="CO5" s="192"/>
      <c r="CP5" s="192"/>
      <c r="CQ5" s="192"/>
      <c r="CR5" s="549" t="s">
        <v>90</v>
      </c>
      <c r="CS5" s="549"/>
      <c r="CT5" s="549"/>
      <c r="CU5" s="549"/>
      <c r="CV5" s="549"/>
      <c r="CW5" s="549"/>
      <c r="CX5" s="549"/>
      <c r="CY5" s="549"/>
      <c r="CZ5" s="549"/>
      <c r="DA5" s="549"/>
      <c r="DB5" s="549"/>
      <c r="DC5" s="549"/>
      <c r="DD5" s="549"/>
      <c r="DE5" s="549"/>
      <c r="DF5" s="549"/>
      <c r="DG5" s="549"/>
      <c r="DH5" s="549"/>
      <c r="DI5" s="549"/>
      <c r="DJ5" s="192"/>
      <c r="DK5" s="192"/>
      <c r="DL5" s="192"/>
      <c r="DM5" s="192"/>
      <c r="DN5" s="192"/>
      <c r="DO5" s="549" t="s">
        <v>91</v>
      </c>
      <c r="DP5" s="549"/>
      <c r="DQ5" s="549"/>
      <c r="DR5" s="549"/>
      <c r="DS5" s="549"/>
      <c r="DT5" s="549"/>
      <c r="DU5" s="549"/>
      <c r="DV5" s="549"/>
      <c r="DW5" s="549"/>
      <c r="DX5" s="549"/>
      <c r="DY5" s="549"/>
      <c r="DZ5" s="549"/>
      <c r="EA5" s="549"/>
      <c r="EB5" s="549"/>
      <c r="EC5" s="549"/>
      <c r="ED5" s="549"/>
      <c r="EE5" s="549"/>
      <c r="EF5" s="549"/>
      <c r="EG5" s="192"/>
      <c r="EH5" s="192"/>
      <c r="EI5" s="192"/>
      <c r="EJ5" s="192"/>
      <c r="EK5" s="192"/>
      <c r="EL5" s="549" t="s">
        <v>92</v>
      </c>
      <c r="EM5" s="549"/>
      <c r="EN5" s="549"/>
      <c r="EO5" s="549"/>
      <c r="EP5" s="549"/>
      <c r="EQ5" s="549"/>
      <c r="ER5" s="549"/>
      <c r="ES5" s="549"/>
      <c r="ET5" s="549"/>
      <c r="EU5" s="549"/>
      <c r="EV5" s="549"/>
      <c r="EW5" s="549"/>
      <c r="EX5" s="549"/>
      <c r="EY5" s="549"/>
      <c r="EZ5" s="549"/>
      <c r="FA5" s="549"/>
      <c r="FB5" s="549"/>
      <c r="FC5" s="549"/>
      <c r="FD5" s="192"/>
      <c r="FE5" s="192"/>
      <c r="FF5" s="192"/>
      <c r="FG5" s="192"/>
      <c r="FH5" s="192"/>
      <c r="FI5" s="549" t="s">
        <v>93</v>
      </c>
      <c r="FJ5" s="549"/>
      <c r="FK5" s="549"/>
      <c r="FL5" s="549"/>
      <c r="FM5" s="549"/>
      <c r="FN5" s="549"/>
      <c r="FO5" s="549"/>
      <c r="FP5" s="549"/>
      <c r="FQ5" s="549"/>
      <c r="FR5" s="549"/>
      <c r="FS5" s="549"/>
      <c r="FT5" s="549"/>
      <c r="FU5" s="549"/>
      <c r="FV5" s="549"/>
      <c r="FW5" s="549"/>
      <c r="FX5" s="549"/>
      <c r="FY5" s="549"/>
      <c r="FZ5" s="556"/>
      <c r="GA5" s="193"/>
      <c r="GB5" s="193"/>
      <c r="GC5" s="193"/>
      <c r="GD5" s="193"/>
      <c r="GE5" s="193"/>
    </row>
    <row r="6" spans="1:187" s="19" customFormat="1" ht="39" customHeight="1">
      <c r="A6" s="545"/>
      <c r="B6" s="547"/>
      <c r="C6" s="547"/>
      <c r="D6" s="550" t="s">
        <v>94</v>
      </c>
      <c r="E6" s="550"/>
      <c r="F6" s="550"/>
      <c r="G6" s="550"/>
      <c r="H6" s="550"/>
      <c r="I6" s="553" t="s">
        <v>95</v>
      </c>
      <c r="J6" s="554"/>
      <c r="K6" s="554"/>
      <c r="L6" s="554"/>
      <c r="M6" s="555"/>
      <c r="N6" s="550" t="s">
        <v>96</v>
      </c>
      <c r="O6" s="550"/>
      <c r="P6" s="550"/>
      <c r="Q6" s="550" t="s">
        <v>97</v>
      </c>
      <c r="R6" s="194" t="s">
        <v>98</v>
      </c>
      <c r="S6" s="550" t="s">
        <v>99</v>
      </c>
      <c r="T6" s="550" t="s">
        <v>100</v>
      </c>
      <c r="U6" s="550" t="s">
        <v>101</v>
      </c>
      <c r="V6" s="550" t="s">
        <v>102</v>
      </c>
      <c r="W6" s="551" t="s">
        <v>103</v>
      </c>
      <c r="X6" s="550" t="s">
        <v>104</v>
      </c>
      <c r="Y6" s="551" t="s">
        <v>105</v>
      </c>
      <c r="Z6" s="195"/>
      <c r="AA6" s="550" t="s">
        <v>94</v>
      </c>
      <c r="AB6" s="550"/>
      <c r="AC6" s="550"/>
      <c r="AD6" s="550"/>
      <c r="AE6" s="550"/>
      <c r="AF6" s="553" t="s">
        <v>95</v>
      </c>
      <c r="AG6" s="554"/>
      <c r="AH6" s="554"/>
      <c r="AI6" s="554"/>
      <c r="AJ6" s="555"/>
      <c r="AK6" s="550" t="s">
        <v>96</v>
      </c>
      <c r="AL6" s="550"/>
      <c r="AM6" s="550"/>
      <c r="AN6" s="550" t="s">
        <v>97</v>
      </c>
      <c r="AO6" s="194" t="s">
        <v>98</v>
      </c>
      <c r="AP6" s="550" t="s">
        <v>99</v>
      </c>
      <c r="AQ6" s="550" t="s">
        <v>100</v>
      </c>
      <c r="AR6" s="550" t="s">
        <v>101</v>
      </c>
      <c r="AS6" s="550" t="s">
        <v>102</v>
      </c>
      <c r="AT6" s="551" t="s">
        <v>103</v>
      </c>
      <c r="AU6" s="550" t="s">
        <v>104</v>
      </c>
      <c r="AV6" s="551" t="s">
        <v>105</v>
      </c>
      <c r="AW6" s="195"/>
      <c r="AX6" s="550" t="s">
        <v>94</v>
      </c>
      <c r="AY6" s="550"/>
      <c r="AZ6" s="550"/>
      <c r="BA6" s="550"/>
      <c r="BB6" s="550"/>
      <c r="BC6" s="553" t="s">
        <v>95</v>
      </c>
      <c r="BD6" s="554"/>
      <c r="BE6" s="554"/>
      <c r="BF6" s="554"/>
      <c r="BG6" s="555"/>
      <c r="BH6" s="550" t="s">
        <v>96</v>
      </c>
      <c r="BI6" s="550"/>
      <c r="BJ6" s="550"/>
      <c r="BK6" s="550" t="s">
        <v>97</v>
      </c>
      <c r="BL6" s="194" t="s">
        <v>98</v>
      </c>
      <c r="BM6" s="550" t="s">
        <v>99</v>
      </c>
      <c r="BN6" s="550" t="s">
        <v>100</v>
      </c>
      <c r="BO6" s="550" t="s">
        <v>101</v>
      </c>
      <c r="BP6" s="550" t="s">
        <v>102</v>
      </c>
      <c r="BQ6" s="551" t="s">
        <v>103</v>
      </c>
      <c r="BR6" s="550" t="s">
        <v>104</v>
      </c>
      <c r="BS6" s="551" t="s">
        <v>105</v>
      </c>
      <c r="BT6" s="195"/>
      <c r="BU6" s="550" t="s">
        <v>94</v>
      </c>
      <c r="BV6" s="550"/>
      <c r="BW6" s="550"/>
      <c r="BX6" s="550"/>
      <c r="BY6" s="550"/>
      <c r="BZ6" s="553" t="s">
        <v>95</v>
      </c>
      <c r="CA6" s="554"/>
      <c r="CB6" s="554"/>
      <c r="CC6" s="554"/>
      <c r="CD6" s="555"/>
      <c r="CE6" s="550" t="s">
        <v>96</v>
      </c>
      <c r="CF6" s="550"/>
      <c r="CG6" s="550"/>
      <c r="CH6" s="550" t="s">
        <v>97</v>
      </c>
      <c r="CI6" s="194" t="s">
        <v>98</v>
      </c>
      <c r="CJ6" s="550" t="s">
        <v>99</v>
      </c>
      <c r="CK6" s="550" t="s">
        <v>100</v>
      </c>
      <c r="CL6" s="550" t="s">
        <v>101</v>
      </c>
      <c r="CM6" s="550" t="s">
        <v>102</v>
      </c>
      <c r="CN6" s="551" t="s">
        <v>103</v>
      </c>
      <c r="CO6" s="550" t="s">
        <v>104</v>
      </c>
      <c r="CP6" s="551" t="s">
        <v>105</v>
      </c>
      <c r="CQ6" s="195"/>
      <c r="CR6" s="550" t="s">
        <v>94</v>
      </c>
      <c r="CS6" s="550"/>
      <c r="CT6" s="550"/>
      <c r="CU6" s="550"/>
      <c r="CV6" s="550"/>
      <c r="CW6" s="553" t="s">
        <v>95</v>
      </c>
      <c r="CX6" s="554"/>
      <c r="CY6" s="554"/>
      <c r="CZ6" s="554"/>
      <c r="DA6" s="555"/>
      <c r="DB6" s="550" t="s">
        <v>96</v>
      </c>
      <c r="DC6" s="550"/>
      <c r="DD6" s="550"/>
      <c r="DE6" s="550" t="s">
        <v>97</v>
      </c>
      <c r="DF6" s="194" t="s">
        <v>98</v>
      </c>
      <c r="DG6" s="550" t="s">
        <v>99</v>
      </c>
      <c r="DH6" s="550" t="s">
        <v>100</v>
      </c>
      <c r="DI6" s="550" t="s">
        <v>101</v>
      </c>
      <c r="DJ6" s="550" t="s">
        <v>102</v>
      </c>
      <c r="DK6" s="551" t="s">
        <v>103</v>
      </c>
      <c r="DL6" s="550" t="s">
        <v>104</v>
      </c>
      <c r="DM6" s="551" t="s">
        <v>105</v>
      </c>
      <c r="DN6" s="195"/>
      <c r="DO6" s="550" t="s">
        <v>94</v>
      </c>
      <c r="DP6" s="550"/>
      <c r="DQ6" s="550"/>
      <c r="DR6" s="550"/>
      <c r="DS6" s="550"/>
      <c r="DT6" s="553" t="s">
        <v>95</v>
      </c>
      <c r="DU6" s="554"/>
      <c r="DV6" s="554"/>
      <c r="DW6" s="554"/>
      <c r="DX6" s="555"/>
      <c r="DY6" s="550" t="s">
        <v>96</v>
      </c>
      <c r="DZ6" s="550"/>
      <c r="EA6" s="550"/>
      <c r="EB6" s="550" t="s">
        <v>97</v>
      </c>
      <c r="EC6" s="194" t="s">
        <v>98</v>
      </c>
      <c r="ED6" s="550" t="s">
        <v>99</v>
      </c>
      <c r="EE6" s="550" t="s">
        <v>106</v>
      </c>
      <c r="EF6" s="550" t="s">
        <v>101</v>
      </c>
      <c r="EG6" s="550" t="s">
        <v>102</v>
      </c>
      <c r="EH6" s="551" t="s">
        <v>103</v>
      </c>
      <c r="EI6" s="550" t="s">
        <v>104</v>
      </c>
      <c r="EJ6" s="551" t="s">
        <v>105</v>
      </c>
      <c r="EK6" s="195"/>
      <c r="EL6" s="550" t="s">
        <v>94</v>
      </c>
      <c r="EM6" s="550"/>
      <c r="EN6" s="550"/>
      <c r="EO6" s="550"/>
      <c r="EP6" s="550"/>
      <c r="EQ6" s="553" t="s">
        <v>95</v>
      </c>
      <c r="ER6" s="554"/>
      <c r="ES6" s="554"/>
      <c r="ET6" s="554"/>
      <c r="EU6" s="555"/>
      <c r="EV6" s="550" t="s">
        <v>96</v>
      </c>
      <c r="EW6" s="550"/>
      <c r="EX6" s="550"/>
      <c r="EY6" s="550" t="s">
        <v>97</v>
      </c>
      <c r="EZ6" s="194" t="s">
        <v>98</v>
      </c>
      <c r="FA6" s="550" t="s">
        <v>99</v>
      </c>
      <c r="FB6" s="550" t="s">
        <v>106</v>
      </c>
      <c r="FC6" s="550" t="s">
        <v>101</v>
      </c>
      <c r="FD6" s="550" t="s">
        <v>102</v>
      </c>
      <c r="FE6" s="551" t="s">
        <v>103</v>
      </c>
      <c r="FF6" s="550" t="s">
        <v>104</v>
      </c>
      <c r="FG6" s="551" t="s">
        <v>105</v>
      </c>
      <c r="FH6" s="195"/>
      <c r="FI6" s="550" t="s">
        <v>94</v>
      </c>
      <c r="FJ6" s="550"/>
      <c r="FK6" s="550"/>
      <c r="FL6" s="550"/>
      <c r="FM6" s="550"/>
      <c r="FN6" s="553" t="s">
        <v>95</v>
      </c>
      <c r="FO6" s="554"/>
      <c r="FP6" s="554"/>
      <c r="FQ6" s="554"/>
      <c r="FR6" s="555"/>
      <c r="FS6" s="550" t="s">
        <v>96</v>
      </c>
      <c r="FT6" s="550"/>
      <c r="FU6" s="550"/>
      <c r="FV6" s="550" t="s">
        <v>97</v>
      </c>
      <c r="FW6" s="194" t="s">
        <v>98</v>
      </c>
      <c r="FX6" s="550" t="s">
        <v>99</v>
      </c>
      <c r="FY6" s="550" t="s">
        <v>106</v>
      </c>
      <c r="FZ6" s="557" t="s">
        <v>101</v>
      </c>
      <c r="GA6" s="550" t="s">
        <v>102</v>
      </c>
      <c r="GB6" s="551" t="s">
        <v>103</v>
      </c>
      <c r="GC6" s="550" t="s">
        <v>104</v>
      </c>
      <c r="GD6" s="551" t="s">
        <v>105</v>
      </c>
      <c r="GE6" s="195"/>
    </row>
    <row r="7" spans="1:187" s="20" customFormat="1" ht="50.25" customHeight="1">
      <c r="A7" s="546"/>
      <c r="B7" s="547"/>
      <c r="C7" s="547"/>
      <c r="D7" s="194" t="s">
        <v>107</v>
      </c>
      <c r="E7" s="194" t="s">
        <v>108</v>
      </c>
      <c r="F7" s="194" t="s">
        <v>109</v>
      </c>
      <c r="G7" s="194" t="s">
        <v>110</v>
      </c>
      <c r="H7" s="194" t="s">
        <v>111</v>
      </c>
      <c r="I7" s="194" t="s">
        <v>107</v>
      </c>
      <c r="J7" s="194" t="s">
        <v>108</v>
      </c>
      <c r="K7" s="194" t="s">
        <v>109</v>
      </c>
      <c r="L7" s="194" t="s">
        <v>110</v>
      </c>
      <c r="M7" s="194" t="s">
        <v>111</v>
      </c>
      <c r="N7" s="196">
        <v>8</v>
      </c>
      <c r="O7" s="196">
        <v>5</v>
      </c>
      <c r="P7" s="194" t="s">
        <v>112</v>
      </c>
      <c r="Q7" s="550"/>
      <c r="R7" s="194" t="s">
        <v>113</v>
      </c>
      <c r="S7" s="550"/>
      <c r="T7" s="550"/>
      <c r="U7" s="550"/>
      <c r="V7" s="550" t="s">
        <v>114</v>
      </c>
      <c r="W7" s="552"/>
      <c r="X7" s="550" t="s">
        <v>114</v>
      </c>
      <c r="Y7" s="552"/>
      <c r="Z7" s="197" t="s">
        <v>115</v>
      </c>
      <c r="AA7" s="194" t="s">
        <v>107</v>
      </c>
      <c r="AB7" s="194" t="s">
        <v>108</v>
      </c>
      <c r="AC7" s="194" t="s">
        <v>109</v>
      </c>
      <c r="AD7" s="194" t="s">
        <v>110</v>
      </c>
      <c r="AE7" s="194" t="s">
        <v>111</v>
      </c>
      <c r="AF7" s="194" t="s">
        <v>107</v>
      </c>
      <c r="AG7" s="194" t="s">
        <v>108</v>
      </c>
      <c r="AH7" s="194" t="s">
        <v>109</v>
      </c>
      <c r="AI7" s="194" t="s">
        <v>110</v>
      </c>
      <c r="AJ7" s="194" t="s">
        <v>111</v>
      </c>
      <c r="AK7" s="196">
        <v>8</v>
      </c>
      <c r="AL7" s="196">
        <v>5</v>
      </c>
      <c r="AM7" s="194" t="s">
        <v>112</v>
      </c>
      <c r="AN7" s="550"/>
      <c r="AO7" s="194" t="s">
        <v>113</v>
      </c>
      <c r="AP7" s="550"/>
      <c r="AQ7" s="550"/>
      <c r="AR7" s="550"/>
      <c r="AS7" s="550" t="s">
        <v>114</v>
      </c>
      <c r="AT7" s="552"/>
      <c r="AU7" s="550" t="s">
        <v>114</v>
      </c>
      <c r="AV7" s="552"/>
      <c r="AW7" s="197" t="s">
        <v>115</v>
      </c>
      <c r="AX7" s="194" t="s">
        <v>107</v>
      </c>
      <c r="AY7" s="194" t="s">
        <v>108</v>
      </c>
      <c r="AZ7" s="194" t="s">
        <v>109</v>
      </c>
      <c r="BA7" s="194" t="s">
        <v>110</v>
      </c>
      <c r="BB7" s="194" t="s">
        <v>111</v>
      </c>
      <c r="BC7" s="194" t="s">
        <v>107</v>
      </c>
      <c r="BD7" s="194" t="s">
        <v>108</v>
      </c>
      <c r="BE7" s="194" t="s">
        <v>109</v>
      </c>
      <c r="BF7" s="194" t="s">
        <v>110</v>
      </c>
      <c r="BG7" s="194" t="s">
        <v>111</v>
      </c>
      <c r="BH7" s="196">
        <v>8</v>
      </c>
      <c r="BI7" s="196">
        <v>5</v>
      </c>
      <c r="BJ7" s="194" t="s">
        <v>112</v>
      </c>
      <c r="BK7" s="550"/>
      <c r="BL7" s="194" t="s">
        <v>113</v>
      </c>
      <c r="BM7" s="550"/>
      <c r="BN7" s="550"/>
      <c r="BO7" s="550"/>
      <c r="BP7" s="550" t="s">
        <v>114</v>
      </c>
      <c r="BQ7" s="552"/>
      <c r="BR7" s="550" t="s">
        <v>114</v>
      </c>
      <c r="BS7" s="552"/>
      <c r="BT7" s="197" t="s">
        <v>115</v>
      </c>
      <c r="BU7" s="194" t="s">
        <v>107</v>
      </c>
      <c r="BV7" s="194" t="s">
        <v>108</v>
      </c>
      <c r="BW7" s="194" t="s">
        <v>109</v>
      </c>
      <c r="BX7" s="194" t="s">
        <v>110</v>
      </c>
      <c r="BY7" s="194" t="s">
        <v>111</v>
      </c>
      <c r="BZ7" s="194" t="s">
        <v>107</v>
      </c>
      <c r="CA7" s="194" t="s">
        <v>108</v>
      </c>
      <c r="CB7" s="194" t="s">
        <v>109</v>
      </c>
      <c r="CC7" s="194" t="s">
        <v>110</v>
      </c>
      <c r="CD7" s="194" t="s">
        <v>111</v>
      </c>
      <c r="CE7" s="196">
        <v>8</v>
      </c>
      <c r="CF7" s="196">
        <v>5</v>
      </c>
      <c r="CG7" s="194" t="s">
        <v>112</v>
      </c>
      <c r="CH7" s="550"/>
      <c r="CI7" s="194" t="s">
        <v>113</v>
      </c>
      <c r="CJ7" s="550"/>
      <c r="CK7" s="550"/>
      <c r="CL7" s="550"/>
      <c r="CM7" s="550" t="s">
        <v>114</v>
      </c>
      <c r="CN7" s="552"/>
      <c r="CO7" s="550" t="s">
        <v>114</v>
      </c>
      <c r="CP7" s="552"/>
      <c r="CQ7" s="197" t="s">
        <v>115</v>
      </c>
      <c r="CR7" s="194" t="s">
        <v>107</v>
      </c>
      <c r="CS7" s="194" t="s">
        <v>108</v>
      </c>
      <c r="CT7" s="194" t="s">
        <v>109</v>
      </c>
      <c r="CU7" s="194" t="s">
        <v>110</v>
      </c>
      <c r="CV7" s="194" t="s">
        <v>111</v>
      </c>
      <c r="CW7" s="194" t="s">
        <v>107</v>
      </c>
      <c r="CX7" s="194" t="s">
        <v>108</v>
      </c>
      <c r="CY7" s="194" t="s">
        <v>109</v>
      </c>
      <c r="CZ7" s="194" t="s">
        <v>110</v>
      </c>
      <c r="DA7" s="194" t="s">
        <v>111</v>
      </c>
      <c r="DB7" s="196">
        <v>8</v>
      </c>
      <c r="DC7" s="196">
        <v>5</v>
      </c>
      <c r="DD7" s="194" t="s">
        <v>112</v>
      </c>
      <c r="DE7" s="550"/>
      <c r="DF7" s="194" t="s">
        <v>113</v>
      </c>
      <c r="DG7" s="550"/>
      <c r="DH7" s="550"/>
      <c r="DI7" s="550"/>
      <c r="DJ7" s="550" t="s">
        <v>114</v>
      </c>
      <c r="DK7" s="552"/>
      <c r="DL7" s="550" t="s">
        <v>114</v>
      </c>
      <c r="DM7" s="552"/>
      <c r="DN7" s="197" t="s">
        <v>115</v>
      </c>
      <c r="DO7" s="194" t="s">
        <v>107</v>
      </c>
      <c r="DP7" s="194" t="s">
        <v>108</v>
      </c>
      <c r="DQ7" s="194" t="s">
        <v>109</v>
      </c>
      <c r="DR7" s="194" t="s">
        <v>110</v>
      </c>
      <c r="DS7" s="194" t="s">
        <v>111</v>
      </c>
      <c r="DT7" s="194" t="s">
        <v>107</v>
      </c>
      <c r="DU7" s="194" t="s">
        <v>108</v>
      </c>
      <c r="DV7" s="194" t="s">
        <v>109</v>
      </c>
      <c r="DW7" s="194" t="s">
        <v>110</v>
      </c>
      <c r="DX7" s="194" t="s">
        <v>111</v>
      </c>
      <c r="DY7" s="196">
        <v>8</v>
      </c>
      <c r="DZ7" s="196">
        <v>5</v>
      </c>
      <c r="EA7" s="194" t="s">
        <v>112</v>
      </c>
      <c r="EB7" s="550"/>
      <c r="EC7" s="194" t="s">
        <v>113</v>
      </c>
      <c r="ED7" s="550"/>
      <c r="EE7" s="550"/>
      <c r="EF7" s="550"/>
      <c r="EG7" s="550" t="s">
        <v>114</v>
      </c>
      <c r="EH7" s="552"/>
      <c r="EI7" s="550" t="s">
        <v>114</v>
      </c>
      <c r="EJ7" s="552"/>
      <c r="EK7" s="197" t="s">
        <v>115</v>
      </c>
      <c r="EL7" s="194" t="s">
        <v>107</v>
      </c>
      <c r="EM7" s="194" t="s">
        <v>108</v>
      </c>
      <c r="EN7" s="194" t="s">
        <v>109</v>
      </c>
      <c r="EO7" s="194" t="s">
        <v>110</v>
      </c>
      <c r="EP7" s="194" t="s">
        <v>111</v>
      </c>
      <c r="EQ7" s="194" t="s">
        <v>107</v>
      </c>
      <c r="ER7" s="194" t="s">
        <v>108</v>
      </c>
      <c r="ES7" s="194" t="s">
        <v>109</v>
      </c>
      <c r="ET7" s="194" t="s">
        <v>110</v>
      </c>
      <c r="EU7" s="194" t="s">
        <v>111</v>
      </c>
      <c r="EV7" s="196">
        <v>8</v>
      </c>
      <c r="EW7" s="196">
        <v>5</v>
      </c>
      <c r="EX7" s="194" t="s">
        <v>112</v>
      </c>
      <c r="EY7" s="550"/>
      <c r="EZ7" s="194" t="s">
        <v>113</v>
      </c>
      <c r="FA7" s="550"/>
      <c r="FB7" s="550"/>
      <c r="FC7" s="550"/>
      <c r="FD7" s="550" t="s">
        <v>114</v>
      </c>
      <c r="FE7" s="552"/>
      <c r="FF7" s="550" t="s">
        <v>114</v>
      </c>
      <c r="FG7" s="552"/>
      <c r="FH7" s="197" t="s">
        <v>115</v>
      </c>
      <c r="FI7" s="194" t="s">
        <v>107</v>
      </c>
      <c r="FJ7" s="194" t="s">
        <v>108</v>
      </c>
      <c r="FK7" s="194" t="s">
        <v>109</v>
      </c>
      <c r="FL7" s="194" t="s">
        <v>110</v>
      </c>
      <c r="FM7" s="194" t="s">
        <v>111</v>
      </c>
      <c r="FN7" s="194" t="s">
        <v>107</v>
      </c>
      <c r="FO7" s="194" t="s">
        <v>108</v>
      </c>
      <c r="FP7" s="194" t="s">
        <v>109</v>
      </c>
      <c r="FQ7" s="194" t="s">
        <v>110</v>
      </c>
      <c r="FR7" s="194" t="s">
        <v>111</v>
      </c>
      <c r="FS7" s="196">
        <v>8</v>
      </c>
      <c r="FT7" s="196">
        <v>5</v>
      </c>
      <c r="FU7" s="194" t="s">
        <v>112</v>
      </c>
      <c r="FV7" s="550"/>
      <c r="FW7" s="194" t="s">
        <v>113</v>
      </c>
      <c r="FX7" s="550"/>
      <c r="FY7" s="550"/>
      <c r="FZ7" s="557"/>
      <c r="GA7" s="550" t="s">
        <v>114</v>
      </c>
      <c r="GB7" s="552"/>
      <c r="GC7" s="550" t="s">
        <v>114</v>
      </c>
      <c r="GD7" s="552"/>
      <c r="GE7" s="197" t="s">
        <v>115</v>
      </c>
    </row>
    <row r="8" spans="1:187">
      <c r="A8" s="198">
        <v>1</v>
      </c>
      <c r="B8" s="199" t="s">
        <v>67</v>
      </c>
      <c r="C8" s="178">
        <v>1</v>
      </c>
      <c r="D8" s="200">
        <f>[41]Updated_DISCOM_Summary!D8</f>
        <v>3</v>
      </c>
      <c r="E8" s="200">
        <f>[41]Updated_DISCOM_Summary!E8</f>
        <v>0</v>
      </c>
      <c r="F8" s="200">
        <f>[41]Updated_DISCOM_Summary!F8</f>
        <v>0</v>
      </c>
      <c r="G8" s="200">
        <f>[41]Updated_DISCOM_Summary!G8</f>
        <v>24</v>
      </c>
      <c r="H8" s="200">
        <f>[41]Updated_DISCOM_Summary!H8</f>
        <v>18</v>
      </c>
      <c r="I8" s="200">
        <f>[41]Updated_DISCOM_Summary!I8</f>
        <v>0</v>
      </c>
      <c r="J8" s="200">
        <f>[41]Updated_DISCOM_Summary!J8</f>
        <v>0</v>
      </c>
      <c r="K8" s="200">
        <f>[41]Updated_DISCOM_Summary!K8</f>
        <v>2</v>
      </c>
      <c r="L8" s="200">
        <f>[41]Updated_DISCOM_Summary!L8</f>
        <v>10</v>
      </c>
      <c r="M8" s="200">
        <f>[41]Updated_DISCOM_Summary!M8</f>
        <v>8</v>
      </c>
      <c r="N8" s="200">
        <f>[41]Updated_DISCOM_Summary!N8</f>
        <v>0</v>
      </c>
      <c r="O8" s="200">
        <f>[41]Updated_DISCOM_Summary!O8</f>
        <v>1</v>
      </c>
      <c r="P8" s="200">
        <f>[41]Updated_DISCOM_Summary!P8</f>
        <v>5</v>
      </c>
      <c r="Q8" s="200">
        <f>[41]Updated_DISCOM_Summary!Q8</f>
        <v>7</v>
      </c>
      <c r="R8" s="200" t="e">
        <f>[41]Updated_DISCOM_Summary!R8</f>
        <v>#REF!</v>
      </c>
      <c r="S8" s="200">
        <f>[41]Updated_DISCOM_Summary!S8</f>
        <v>29</v>
      </c>
      <c r="T8" s="200">
        <f>[41]Updated_DISCOM_Summary!T8</f>
        <v>25</v>
      </c>
      <c r="U8" s="200" t="e">
        <f>[41]Updated_DISCOM_Summary!U8</f>
        <v>#REF!</v>
      </c>
      <c r="V8" s="200">
        <f>[41]Updated_DISCOM_Summary!V8</f>
        <v>5</v>
      </c>
      <c r="W8" s="200">
        <f>[41]Updated_DISCOM_Summary!W8</f>
        <v>15</v>
      </c>
      <c r="X8" s="200">
        <f>[41]Updated_DISCOM_Summary!X8</f>
        <v>0</v>
      </c>
      <c r="Y8" s="200">
        <f>[41]Updated_DISCOM_Summary!Y8</f>
        <v>0</v>
      </c>
      <c r="Z8" s="200">
        <f>[41]Updated_DISCOM_Summary!Z8</f>
        <v>3</v>
      </c>
      <c r="AA8" s="200">
        <f>[41]Updated_DISCOM_Summary!AA8</f>
        <v>0</v>
      </c>
      <c r="AB8" s="200">
        <f>[41]Updated_DISCOM_Summary!AB8</f>
        <v>0</v>
      </c>
      <c r="AC8" s="200">
        <f>[41]Updated_DISCOM_Summary!AC8</f>
        <v>1</v>
      </c>
      <c r="AD8" s="200">
        <f>[41]Updated_DISCOM_Summary!AD8</f>
        <v>5</v>
      </c>
      <c r="AE8" s="200">
        <f>[41]Updated_DISCOM_Summary!AE8</f>
        <v>4</v>
      </c>
      <c r="AF8" s="200">
        <f>[41]Updated_DISCOM_Summary!AF8</f>
        <v>0</v>
      </c>
      <c r="AG8" s="200">
        <f>[41]Updated_DISCOM_Summary!AG8</f>
        <v>1</v>
      </c>
      <c r="AH8" s="200">
        <f>[41]Updated_DISCOM_Summary!AH8</f>
        <v>2</v>
      </c>
      <c r="AI8" s="200">
        <f>[41]Updated_DISCOM_Summary!AI8</f>
        <v>18</v>
      </c>
      <c r="AJ8" s="200">
        <f>[41]Updated_DISCOM_Summary!AJ8</f>
        <v>14</v>
      </c>
      <c r="AK8" s="200">
        <f>[41]Updated_DISCOM_Summary!AK8</f>
        <v>0</v>
      </c>
      <c r="AL8" s="200">
        <f>[41]Updated_DISCOM_Summary!AL8</f>
        <v>0</v>
      </c>
      <c r="AM8" s="200">
        <f>[41]Updated_DISCOM_Summary!AM8</f>
        <v>0</v>
      </c>
      <c r="AN8" s="200">
        <f>[41]Updated_DISCOM_Summary!AN8</f>
        <v>2</v>
      </c>
      <c r="AO8" s="200" t="e">
        <f>[41]Updated_DISCOM_Summary!AO8</f>
        <v>#REF!</v>
      </c>
      <c r="AP8" s="200">
        <f>[41]Updated_DISCOM_Summary!AP8</f>
        <v>5</v>
      </c>
      <c r="AQ8" s="200">
        <f>[41]Updated_DISCOM_Summary!AQ8</f>
        <v>6</v>
      </c>
      <c r="AR8" s="200" t="e">
        <f>[41]Updated_DISCOM_Summary!AR8</f>
        <v>#REF!</v>
      </c>
      <c r="AS8" s="200">
        <f>[41]Updated_DISCOM_Summary!AS8</f>
        <v>4</v>
      </c>
      <c r="AT8" s="200">
        <f>[41]Updated_DISCOM_Summary!AT8</f>
        <v>12</v>
      </c>
      <c r="AU8" s="200">
        <f>[41]Updated_DISCOM_Summary!AU8</f>
        <v>0</v>
      </c>
      <c r="AV8" s="200">
        <f>[41]Updated_DISCOM_Summary!AV8</f>
        <v>0</v>
      </c>
      <c r="AW8" s="200">
        <f>[41]Updated_DISCOM_Summary!AW8</f>
        <v>1</v>
      </c>
      <c r="AX8" s="200">
        <f>[41]Updated_DISCOM_Summary!AX8</f>
        <v>0</v>
      </c>
      <c r="AY8" s="200">
        <f>[41]Updated_DISCOM_Summary!AY8</f>
        <v>0</v>
      </c>
      <c r="AZ8" s="200">
        <f>[41]Updated_DISCOM_Summary!AZ8</f>
        <v>1</v>
      </c>
      <c r="BA8" s="200">
        <f>[41]Updated_DISCOM_Summary!BA8</f>
        <v>5</v>
      </c>
      <c r="BB8" s="200">
        <f>[41]Updated_DISCOM_Summary!BB8</f>
        <v>4</v>
      </c>
      <c r="BC8" s="200">
        <f>[41]Updated_DISCOM_Summary!BC8</f>
        <v>0</v>
      </c>
      <c r="BD8" s="200">
        <f>[41]Updated_DISCOM_Summary!BD8</f>
        <v>3</v>
      </c>
      <c r="BE8" s="200">
        <f>[41]Updated_DISCOM_Summary!BE8</f>
        <v>3</v>
      </c>
      <c r="BF8" s="200">
        <f>[41]Updated_DISCOM_Summary!BF8</f>
        <v>39</v>
      </c>
      <c r="BG8" s="200">
        <f>[41]Updated_DISCOM_Summary!BG8</f>
        <v>30</v>
      </c>
      <c r="BH8" s="200">
        <f>[41]Updated_DISCOM_Summary!BH8</f>
        <v>1</v>
      </c>
      <c r="BI8" s="200">
        <f>[41]Updated_DISCOM_Summary!BI8</f>
        <v>0</v>
      </c>
      <c r="BJ8" s="200">
        <f>[41]Updated_DISCOM_Summary!BJ8</f>
        <v>8</v>
      </c>
      <c r="BK8" s="200">
        <f>[41]Updated_DISCOM_Summary!BK8</f>
        <v>5</v>
      </c>
      <c r="BL8" s="200" t="e">
        <f>[41]Updated_DISCOM_Summary!BL8</f>
        <v>#REF!</v>
      </c>
      <c r="BM8" s="200">
        <f>[41]Updated_DISCOM_Summary!BM8</f>
        <v>13</v>
      </c>
      <c r="BN8" s="200">
        <f>[41]Updated_DISCOM_Summary!BN8</f>
        <v>9</v>
      </c>
      <c r="BO8" s="200" t="e">
        <f>[41]Updated_DISCOM_Summary!BO8</f>
        <v>#REF!</v>
      </c>
      <c r="BP8" s="200">
        <f>[41]Updated_DISCOM_Summary!BP8</f>
        <v>1</v>
      </c>
      <c r="BQ8" s="200">
        <f>[41]Updated_DISCOM_Summary!BQ8</f>
        <v>3</v>
      </c>
      <c r="BR8" s="200">
        <f>[41]Updated_DISCOM_Summary!BR8</f>
        <v>1</v>
      </c>
      <c r="BS8" s="200">
        <f>[41]Updated_DISCOM_Summary!BS8</f>
        <v>1.85</v>
      </c>
      <c r="BT8" s="200">
        <f>[41]Updated_DISCOM_Summary!BT8</f>
        <v>1</v>
      </c>
      <c r="BU8" s="200">
        <f>[41]Updated_DISCOM_Summary!BU8</f>
        <v>3</v>
      </c>
      <c r="BV8" s="200">
        <f>[41]Updated_DISCOM_Summary!BV8</f>
        <v>0</v>
      </c>
      <c r="BW8" s="200">
        <f>[41]Updated_DISCOM_Summary!BW8</f>
        <v>2</v>
      </c>
      <c r="BX8" s="200">
        <f>[41]Updated_DISCOM_Summary!BX8</f>
        <v>39</v>
      </c>
      <c r="BY8" s="200">
        <f>[41]Updated_DISCOM_Summary!BY8</f>
        <v>26</v>
      </c>
      <c r="BZ8" s="200">
        <f>[41]Updated_DISCOM_Summary!BZ8</f>
        <v>1</v>
      </c>
      <c r="CA8" s="200">
        <f>[41]Updated_DISCOM_Summary!CA8</f>
        <v>2</v>
      </c>
      <c r="CB8" s="200">
        <f>[41]Updated_DISCOM_Summary!CB8</f>
        <v>3</v>
      </c>
      <c r="CC8" s="200">
        <f>[41]Updated_DISCOM_Summary!CC8</f>
        <v>39</v>
      </c>
      <c r="CD8" s="200">
        <f>[41]Updated_DISCOM_Summary!CD8</f>
        <v>30</v>
      </c>
      <c r="CE8" s="200">
        <f>[41]Updated_DISCOM_Summary!CE8</f>
        <v>4</v>
      </c>
      <c r="CF8" s="200">
        <f>[41]Updated_DISCOM_Summary!CF8</f>
        <v>1</v>
      </c>
      <c r="CG8" s="200">
        <f>[41]Updated_DISCOM_Summary!CG8</f>
        <v>37</v>
      </c>
      <c r="CH8" s="200">
        <f>[41]Updated_DISCOM_Summary!CH8</f>
        <v>11</v>
      </c>
      <c r="CI8" s="200" t="e">
        <f>[41]Updated_DISCOM_Summary!CI8</f>
        <v>#REF!</v>
      </c>
      <c r="CJ8" s="200">
        <f>[41]Updated_DISCOM_Summary!CJ8</f>
        <v>76</v>
      </c>
      <c r="CK8" s="200">
        <f>[41]Updated_DISCOM_Summary!CK8</f>
        <v>37</v>
      </c>
      <c r="CL8" s="200" t="e">
        <f>[41]Updated_DISCOM_Summary!CL8</f>
        <v>#REF!</v>
      </c>
      <c r="CM8" s="200">
        <f>[41]Updated_DISCOM_Summary!CM8</f>
        <v>2</v>
      </c>
      <c r="CN8" s="200">
        <f>[41]Updated_DISCOM_Summary!CN8</f>
        <v>6</v>
      </c>
      <c r="CO8" s="200">
        <f>[41]Updated_DISCOM_Summary!CO8</f>
        <v>0</v>
      </c>
      <c r="CP8" s="200">
        <f>[41]Updated_DISCOM_Summary!CP8</f>
        <v>0</v>
      </c>
      <c r="CQ8" s="200">
        <f>[41]Updated_DISCOM_Summary!CQ8</f>
        <v>6</v>
      </c>
      <c r="CR8" s="200">
        <f>[41]Updated_DISCOM_Summary!CR8</f>
        <v>0</v>
      </c>
      <c r="CS8" s="200">
        <f>[41]Updated_DISCOM_Summary!CS8</f>
        <v>2</v>
      </c>
      <c r="CT8" s="200">
        <f>[41]Updated_DISCOM_Summary!CT8</f>
        <v>4</v>
      </c>
      <c r="CU8" s="200">
        <f>[41]Updated_DISCOM_Summary!CU8</f>
        <v>41</v>
      </c>
      <c r="CV8" s="200">
        <f>[41]Updated_DISCOM_Summary!CV8</f>
        <v>28</v>
      </c>
      <c r="CW8" s="200">
        <f>[41]Updated_DISCOM_Summary!CW8</f>
        <v>3</v>
      </c>
      <c r="CX8" s="200">
        <f>[41]Updated_DISCOM_Summary!CX8</f>
        <v>3</v>
      </c>
      <c r="CY8" s="200">
        <f>[41]Updated_DISCOM_Summary!CY8</f>
        <v>4</v>
      </c>
      <c r="CZ8" s="200">
        <f>[41]Updated_DISCOM_Summary!CZ8</f>
        <v>68</v>
      </c>
      <c r="DA8" s="200">
        <f>[41]Updated_DISCOM_Summary!DA8</f>
        <v>52</v>
      </c>
      <c r="DB8" s="200">
        <f>[41]Updated_DISCOM_Summary!DB8</f>
        <v>1</v>
      </c>
      <c r="DC8" s="200">
        <f>[41]Updated_DISCOM_Summary!DC8</f>
        <v>1</v>
      </c>
      <c r="DD8" s="200">
        <f>[41]Updated_DISCOM_Summary!DD8</f>
        <v>13</v>
      </c>
      <c r="DE8" s="200">
        <f>[41]Updated_DISCOM_Summary!DE8</f>
        <v>8</v>
      </c>
      <c r="DF8" s="200" t="e">
        <f>[41]Updated_DISCOM_Summary!DF8</f>
        <v>#REF!</v>
      </c>
      <c r="DG8" s="200">
        <f>[41]Updated_DISCOM_Summary!DG8</f>
        <v>54</v>
      </c>
      <c r="DH8" s="200">
        <f>[41]Updated_DISCOM_Summary!DH8</f>
        <v>36</v>
      </c>
      <c r="DI8" s="200" t="e">
        <f>[41]Updated_DISCOM_Summary!DI8</f>
        <v>#REF!</v>
      </c>
      <c r="DJ8" s="200">
        <f>[41]Updated_DISCOM_Summary!DJ8</f>
        <v>0</v>
      </c>
      <c r="DK8" s="200">
        <f>[41]Updated_DISCOM_Summary!DK8</f>
        <v>0</v>
      </c>
      <c r="DL8" s="200">
        <f>[41]Updated_DISCOM_Summary!DL8</f>
        <v>0</v>
      </c>
      <c r="DM8" s="200">
        <f>[41]Updated_DISCOM_Summary!DM8</f>
        <v>0</v>
      </c>
      <c r="DN8" s="200">
        <f>[41]Updated_DISCOM_Summary!DN8</f>
        <v>7</v>
      </c>
      <c r="DO8" s="200">
        <f>[41]Updated_DISCOM_Summary!DO8</f>
        <v>0</v>
      </c>
      <c r="DP8" s="200">
        <f>[41]Updated_DISCOM_Summary!DP8</f>
        <v>0</v>
      </c>
      <c r="DQ8" s="200">
        <f>[41]Updated_DISCOM_Summary!DQ8</f>
        <v>2</v>
      </c>
      <c r="DR8" s="200">
        <f>[41]Updated_DISCOM_Summary!DR8</f>
        <v>10</v>
      </c>
      <c r="DS8" s="200">
        <f>[41]Updated_DISCOM_Summary!DS8</f>
        <v>8</v>
      </c>
      <c r="DT8" s="200">
        <f>[41]Updated_DISCOM_Summary!DT8</f>
        <v>3</v>
      </c>
      <c r="DU8" s="200">
        <f>[41]Updated_DISCOM_Summary!DU8</f>
        <v>1</v>
      </c>
      <c r="DV8" s="200">
        <f>[41]Updated_DISCOM_Summary!DV8</f>
        <v>4</v>
      </c>
      <c r="DW8" s="200">
        <f>[41]Updated_DISCOM_Summary!DW8</f>
        <v>52</v>
      </c>
      <c r="DX8" s="200">
        <f>[41]Updated_DISCOM_Summary!DX8</f>
        <v>40</v>
      </c>
      <c r="DY8" s="200">
        <f>[41]Updated_DISCOM_Summary!DY8</f>
        <v>1</v>
      </c>
      <c r="DZ8" s="200">
        <f>[41]Updated_DISCOM_Summary!DZ8</f>
        <v>0</v>
      </c>
      <c r="EA8" s="200">
        <f>[41]Updated_DISCOM_Summary!EA8</f>
        <v>8</v>
      </c>
      <c r="EB8" s="200">
        <f>[41]Updated_DISCOM_Summary!EB8</f>
        <v>0</v>
      </c>
      <c r="EC8" s="200" t="e">
        <f>[41]Updated_DISCOM_Summary!EC8</f>
        <v>#REF!</v>
      </c>
      <c r="ED8" s="200">
        <f>[41]Updated_DISCOM_Summary!ED8</f>
        <v>18</v>
      </c>
      <c r="EE8" s="200">
        <f>[41]Updated_DISCOM_Summary!EE8</f>
        <v>8</v>
      </c>
      <c r="EF8" s="200" t="e">
        <f>[41]Updated_DISCOM_Summary!EF8</f>
        <v>#REF!</v>
      </c>
      <c r="EG8" s="200">
        <f>[41]Updated_DISCOM_Summary!EG8</f>
        <v>3</v>
      </c>
      <c r="EH8" s="200">
        <f>[41]Updated_DISCOM_Summary!EH8</f>
        <v>9</v>
      </c>
      <c r="EI8" s="200">
        <f>[41]Updated_DISCOM_Summary!EI8</f>
        <v>0</v>
      </c>
      <c r="EJ8" s="200">
        <f>[41]Updated_DISCOM_Summary!EJ8</f>
        <v>0</v>
      </c>
      <c r="EK8" s="200">
        <f>[41]Updated_DISCOM_Summary!EK8</f>
        <v>2</v>
      </c>
      <c r="EL8" s="200">
        <f>[41]Updated_DISCOM_Summary!EL8</f>
        <v>6</v>
      </c>
      <c r="EM8" s="200">
        <f>[41]Updated_DISCOM_Summary!EM8</f>
        <v>2</v>
      </c>
      <c r="EN8" s="200">
        <f>[41]Updated_DISCOM_Summary!EN8</f>
        <v>10</v>
      </c>
      <c r="EO8" s="200">
        <f>[41]Updated_DISCOM_Summary!EO8</f>
        <v>124</v>
      </c>
      <c r="EP8" s="200">
        <f>[41]Updated_DISCOM_Summary!EP8</f>
        <v>88</v>
      </c>
      <c r="EQ8" s="200">
        <f>[41]Updated_DISCOM_Summary!EQ8</f>
        <v>7</v>
      </c>
      <c r="ER8" s="200">
        <f>[41]Updated_DISCOM_Summary!ER8</f>
        <v>10</v>
      </c>
      <c r="ES8" s="200">
        <f>[41]Updated_DISCOM_Summary!ES8</f>
        <v>18</v>
      </c>
      <c r="ET8" s="200">
        <f>[41]Updated_DISCOM_Summary!ET8</f>
        <v>226</v>
      </c>
      <c r="EU8" s="200">
        <f>[41]Updated_DISCOM_Summary!EU8</f>
        <v>174</v>
      </c>
      <c r="EV8" s="200">
        <f>[41]Updated_DISCOM_Summary!EV8</f>
        <v>7</v>
      </c>
      <c r="EW8" s="200">
        <f>[41]Updated_DISCOM_Summary!EW8</f>
        <v>3</v>
      </c>
      <c r="EX8" s="200">
        <f>[41]Updated_DISCOM_Summary!EX8</f>
        <v>71</v>
      </c>
      <c r="EY8" s="200">
        <f>[41]Updated_DISCOM_Summary!EY8</f>
        <v>33</v>
      </c>
      <c r="EZ8" s="200" t="e">
        <f>[41]Updated_DISCOM_Summary!EZ8</f>
        <v>#REF!</v>
      </c>
      <c r="FA8" s="200">
        <f>[41]Updated_DISCOM_Summary!FA8</f>
        <v>195</v>
      </c>
      <c r="FB8" s="200">
        <f>[41]Updated_DISCOM_Summary!FB8</f>
        <v>121</v>
      </c>
      <c r="FC8" s="200" t="e">
        <f>[41]Updated_DISCOM_Summary!FC8</f>
        <v>#REF!</v>
      </c>
      <c r="FD8" s="200">
        <f>[41]Updated_DISCOM_Summary!FD8</f>
        <v>15</v>
      </c>
      <c r="FE8" s="200">
        <f>[41]Updated_DISCOM_Summary!FE8</f>
        <v>45</v>
      </c>
      <c r="FF8" s="200">
        <f>[41]Updated_DISCOM_Summary!FF8</f>
        <v>1</v>
      </c>
      <c r="FG8" s="200">
        <f>[41]Updated_DISCOM_Summary!FG8</f>
        <v>1.85</v>
      </c>
      <c r="FH8" s="200">
        <f>[41]Updated_DISCOM_Summary!FH8</f>
        <v>20</v>
      </c>
      <c r="FI8" s="200">
        <f>[41]Updated_DISCOM_Summary!FI8</f>
        <v>3</v>
      </c>
      <c r="FJ8" s="200">
        <f>[41]Updated_DISCOM_Summary!FJ8</f>
        <v>2</v>
      </c>
      <c r="FK8" s="200">
        <f>[41]Updated_DISCOM_Summary!FK8</f>
        <v>10</v>
      </c>
      <c r="FL8" s="200">
        <f>[41]Updated_DISCOM_Summary!FL8</f>
        <v>100</v>
      </c>
      <c r="FM8" s="200">
        <f>[41]Updated_DISCOM_Summary!FM8</f>
        <v>70</v>
      </c>
      <c r="FN8" s="200">
        <f>[41]Updated_DISCOM_Summary!FN8</f>
        <v>7</v>
      </c>
      <c r="FO8" s="200">
        <f>[41]Updated_DISCOM_Summary!FO8</f>
        <v>10</v>
      </c>
      <c r="FP8" s="200">
        <f>[41]Updated_DISCOM_Summary!FP8</f>
        <v>16</v>
      </c>
      <c r="FQ8" s="200">
        <f>[41]Updated_DISCOM_Summary!FQ8</f>
        <v>216</v>
      </c>
      <c r="FR8" s="200">
        <f>[41]Updated_DISCOM_Summary!FR8</f>
        <v>166</v>
      </c>
      <c r="FS8" s="200">
        <f>[41]Updated_DISCOM_Summary!FS8</f>
        <v>7</v>
      </c>
      <c r="FT8" s="200">
        <f>[41]Updated_DISCOM_Summary!FT8</f>
        <v>2</v>
      </c>
      <c r="FU8" s="200">
        <f>[41]Updated_DISCOM_Summary!FU8</f>
        <v>66</v>
      </c>
      <c r="FV8" s="200">
        <f>[41]Updated_DISCOM_Summary!FV8</f>
        <v>26</v>
      </c>
      <c r="FW8" s="200" t="e">
        <f>[41]Updated_DISCOM_Summary!FW8</f>
        <v>#REF!</v>
      </c>
      <c r="FX8" s="200">
        <f>[41]Updated_DISCOM_Summary!FX8</f>
        <v>166</v>
      </c>
      <c r="FY8" s="200">
        <f>[41]Updated_DISCOM_Summary!FY8</f>
        <v>96</v>
      </c>
      <c r="FZ8" s="200" t="e">
        <f>[41]Updated_DISCOM_Summary!FZ8</f>
        <v>#REF!</v>
      </c>
      <c r="GA8" s="200">
        <f>[41]Updated_DISCOM_Summary!GA8</f>
        <v>10</v>
      </c>
      <c r="GB8" s="200">
        <f>[41]Updated_DISCOM_Summary!GB8</f>
        <v>30</v>
      </c>
      <c r="GC8" s="200">
        <f>[41]Updated_DISCOM_Summary!GC8</f>
        <v>1</v>
      </c>
      <c r="GD8" s="200">
        <f>[41]Updated_DISCOM_Summary!GD8</f>
        <v>1.85</v>
      </c>
      <c r="GE8" s="200">
        <f>[41]Updated_DISCOM_Summary!GE8</f>
        <v>17</v>
      </c>
    </row>
    <row r="9" spans="1:187">
      <c r="A9" s="198">
        <v>2</v>
      </c>
      <c r="B9" s="199" t="s">
        <v>66</v>
      </c>
      <c r="C9" s="178">
        <v>2</v>
      </c>
      <c r="D9" s="200">
        <f>[41]Updated_DISCOM_Summary!D9</f>
        <v>0</v>
      </c>
      <c r="E9" s="200">
        <f>[41]Updated_DISCOM_Summary!E9</f>
        <v>0</v>
      </c>
      <c r="F9" s="200">
        <f>[41]Updated_DISCOM_Summary!F9</f>
        <v>0</v>
      </c>
      <c r="G9" s="200">
        <f>[41]Updated_DISCOM_Summary!G9</f>
        <v>0</v>
      </c>
      <c r="H9" s="200">
        <f>[41]Updated_DISCOM_Summary!H9</f>
        <v>0</v>
      </c>
      <c r="I9" s="200">
        <f>[41]Updated_DISCOM_Summary!I9</f>
        <v>0</v>
      </c>
      <c r="J9" s="200">
        <f>[41]Updated_DISCOM_Summary!J9</f>
        <v>0</v>
      </c>
      <c r="K9" s="200">
        <f>[41]Updated_DISCOM_Summary!K9</f>
        <v>2</v>
      </c>
      <c r="L9" s="200">
        <f>[41]Updated_DISCOM_Summary!L9</f>
        <v>10</v>
      </c>
      <c r="M9" s="200">
        <f>[41]Updated_DISCOM_Summary!M9</f>
        <v>8</v>
      </c>
      <c r="N9" s="200">
        <f>[41]Updated_DISCOM_Summary!N9</f>
        <v>0</v>
      </c>
      <c r="O9" s="200">
        <f>[41]Updated_DISCOM_Summary!O9</f>
        <v>0</v>
      </c>
      <c r="P9" s="200">
        <f>[41]Updated_DISCOM_Summary!P9</f>
        <v>0</v>
      </c>
      <c r="Q9" s="200">
        <f>[41]Updated_DISCOM_Summary!Q9</f>
        <v>2</v>
      </c>
      <c r="R9" s="200" t="e">
        <f>[41]Updated_DISCOM_Summary!R9</f>
        <v>#REF!</v>
      </c>
      <c r="S9" s="200">
        <f>[41]Updated_DISCOM_Summary!S9</f>
        <v>0</v>
      </c>
      <c r="T9" s="200">
        <f>[41]Updated_DISCOM_Summary!T9</f>
        <v>2</v>
      </c>
      <c r="U9" s="200" t="e">
        <f>[41]Updated_DISCOM_Summary!U9</f>
        <v>#REF!</v>
      </c>
      <c r="V9" s="200">
        <f>[41]Updated_DISCOM_Summary!V9</f>
        <v>0</v>
      </c>
      <c r="W9" s="200">
        <f>[41]Updated_DISCOM_Summary!W9</f>
        <v>0</v>
      </c>
      <c r="X9" s="200">
        <f>[41]Updated_DISCOM_Summary!X9</f>
        <v>0</v>
      </c>
      <c r="Y9" s="200">
        <f>[41]Updated_DISCOM_Summary!Y9</f>
        <v>0</v>
      </c>
      <c r="Z9" s="200">
        <f>[41]Updated_DISCOM_Summary!Z9</f>
        <v>0</v>
      </c>
      <c r="AA9" s="200">
        <f>[41]Updated_DISCOM_Summary!AA9</f>
        <v>0</v>
      </c>
      <c r="AB9" s="200">
        <f>[41]Updated_DISCOM_Summary!AB9</f>
        <v>0</v>
      </c>
      <c r="AC9" s="200">
        <f>[41]Updated_DISCOM_Summary!AC9</f>
        <v>1</v>
      </c>
      <c r="AD9" s="200">
        <f>[41]Updated_DISCOM_Summary!AD9</f>
        <v>5</v>
      </c>
      <c r="AE9" s="200">
        <f>[41]Updated_DISCOM_Summary!AE9</f>
        <v>4</v>
      </c>
      <c r="AF9" s="200">
        <f>[41]Updated_DISCOM_Summary!AF9</f>
        <v>0</v>
      </c>
      <c r="AG9" s="200">
        <f>[41]Updated_DISCOM_Summary!AG9</f>
        <v>0</v>
      </c>
      <c r="AH9" s="200">
        <f>[41]Updated_DISCOM_Summary!AH9</f>
        <v>3</v>
      </c>
      <c r="AI9" s="200">
        <f>[41]Updated_DISCOM_Summary!AI9</f>
        <v>15</v>
      </c>
      <c r="AJ9" s="200">
        <f>[41]Updated_DISCOM_Summary!AJ9</f>
        <v>12</v>
      </c>
      <c r="AK9" s="200">
        <f>[41]Updated_DISCOM_Summary!AK9</f>
        <v>0</v>
      </c>
      <c r="AL9" s="200">
        <f>[41]Updated_DISCOM_Summary!AL9</f>
        <v>0</v>
      </c>
      <c r="AM9" s="200">
        <f>[41]Updated_DISCOM_Summary!AM9</f>
        <v>0</v>
      </c>
      <c r="AN9" s="200">
        <f>[41]Updated_DISCOM_Summary!AN9</f>
        <v>0</v>
      </c>
      <c r="AO9" s="200" t="e">
        <f>[41]Updated_DISCOM_Summary!AO9</f>
        <v>#REF!</v>
      </c>
      <c r="AP9" s="200">
        <f>[41]Updated_DISCOM_Summary!AP9</f>
        <v>5</v>
      </c>
      <c r="AQ9" s="200">
        <f>[41]Updated_DISCOM_Summary!AQ9</f>
        <v>4</v>
      </c>
      <c r="AR9" s="200" t="e">
        <f>[41]Updated_DISCOM_Summary!AR9</f>
        <v>#REF!</v>
      </c>
      <c r="AS9" s="200">
        <f>[41]Updated_DISCOM_Summary!AS9</f>
        <v>0</v>
      </c>
      <c r="AT9" s="200">
        <f>[41]Updated_DISCOM_Summary!AT9</f>
        <v>0</v>
      </c>
      <c r="AU9" s="200">
        <f>[41]Updated_DISCOM_Summary!AU9</f>
        <v>0</v>
      </c>
      <c r="AV9" s="200">
        <f>[41]Updated_DISCOM_Summary!AV9</f>
        <v>0</v>
      </c>
      <c r="AW9" s="200">
        <f>[41]Updated_DISCOM_Summary!AW9</f>
        <v>1</v>
      </c>
      <c r="AX9" s="200">
        <f>[41]Updated_DISCOM_Summary!AX9</f>
        <v>0</v>
      </c>
      <c r="AY9" s="200">
        <f>[41]Updated_DISCOM_Summary!AY9</f>
        <v>0</v>
      </c>
      <c r="AZ9" s="200">
        <f>[41]Updated_DISCOM_Summary!AZ9</f>
        <v>2</v>
      </c>
      <c r="BA9" s="200">
        <f>[41]Updated_DISCOM_Summary!BA9</f>
        <v>10</v>
      </c>
      <c r="BB9" s="200">
        <f>[41]Updated_DISCOM_Summary!BB9</f>
        <v>8</v>
      </c>
      <c r="BC9" s="200">
        <f>[41]Updated_DISCOM_Summary!BC9</f>
        <v>0</v>
      </c>
      <c r="BD9" s="200">
        <f>[41]Updated_DISCOM_Summary!BD9</f>
        <v>1</v>
      </c>
      <c r="BE9" s="200">
        <f>[41]Updated_DISCOM_Summary!BE9</f>
        <v>5</v>
      </c>
      <c r="BF9" s="200">
        <f>[41]Updated_DISCOM_Summary!BF9</f>
        <v>33</v>
      </c>
      <c r="BG9" s="200">
        <f>[41]Updated_DISCOM_Summary!BG9</f>
        <v>26</v>
      </c>
      <c r="BH9" s="200">
        <f>[41]Updated_DISCOM_Summary!BH9</f>
        <v>0</v>
      </c>
      <c r="BI9" s="200">
        <f>[41]Updated_DISCOM_Summary!BI9</f>
        <v>2</v>
      </c>
      <c r="BJ9" s="200">
        <f>[41]Updated_DISCOM_Summary!BJ9</f>
        <v>10</v>
      </c>
      <c r="BK9" s="200">
        <f>[41]Updated_DISCOM_Summary!BK9</f>
        <v>11</v>
      </c>
      <c r="BL9" s="200" t="e">
        <f>[41]Updated_DISCOM_Summary!BL9</f>
        <v>#REF!</v>
      </c>
      <c r="BM9" s="200">
        <f>[41]Updated_DISCOM_Summary!BM9</f>
        <v>20</v>
      </c>
      <c r="BN9" s="200">
        <f>[41]Updated_DISCOM_Summary!BN9</f>
        <v>19</v>
      </c>
      <c r="BO9" s="200" t="e">
        <f>[41]Updated_DISCOM_Summary!BO9</f>
        <v>#REF!</v>
      </c>
      <c r="BP9" s="200">
        <f>[41]Updated_DISCOM_Summary!BP9</f>
        <v>0</v>
      </c>
      <c r="BQ9" s="200">
        <f>[41]Updated_DISCOM_Summary!BQ9</f>
        <v>0</v>
      </c>
      <c r="BR9" s="200">
        <f>[41]Updated_DISCOM_Summary!BR9</f>
        <v>0</v>
      </c>
      <c r="BS9" s="200">
        <f>[41]Updated_DISCOM_Summary!BS9</f>
        <v>0</v>
      </c>
      <c r="BT9" s="200">
        <f>[41]Updated_DISCOM_Summary!BT9</f>
        <v>2</v>
      </c>
      <c r="BU9" s="200">
        <f>[41]Updated_DISCOM_Summary!BU9</f>
        <v>0</v>
      </c>
      <c r="BV9" s="200">
        <f>[41]Updated_DISCOM_Summary!BV9</f>
        <v>0</v>
      </c>
      <c r="BW9" s="200">
        <f>[41]Updated_DISCOM_Summary!BW9</f>
        <v>0</v>
      </c>
      <c r="BX9" s="200">
        <f>[41]Updated_DISCOM_Summary!BX9</f>
        <v>0</v>
      </c>
      <c r="BY9" s="200">
        <f>[41]Updated_DISCOM_Summary!BY9</f>
        <v>0</v>
      </c>
      <c r="BZ9" s="200">
        <f>[41]Updated_DISCOM_Summary!BZ9</f>
        <v>1</v>
      </c>
      <c r="CA9" s="200">
        <f>[41]Updated_DISCOM_Summary!CA9</f>
        <v>1</v>
      </c>
      <c r="CB9" s="200">
        <f>[41]Updated_DISCOM_Summary!CB9</f>
        <v>9</v>
      </c>
      <c r="CC9" s="200">
        <f>[41]Updated_DISCOM_Summary!CC9</f>
        <v>61</v>
      </c>
      <c r="CD9" s="200">
        <f>[41]Updated_DISCOM_Summary!CD9</f>
        <v>48</v>
      </c>
      <c r="CE9" s="200">
        <f>[41]Updated_DISCOM_Summary!CE9</f>
        <v>0</v>
      </c>
      <c r="CF9" s="200">
        <f>[41]Updated_DISCOM_Summary!CF9</f>
        <v>1</v>
      </c>
      <c r="CG9" s="200">
        <f>[41]Updated_DISCOM_Summary!CG9</f>
        <v>5</v>
      </c>
      <c r="CH9" s="200">
        <f>[41]Updated_DISCOM_Summary!CH9</f>
        <v>4</v>
      </c>
      <c r="CI9" s="200" t="e">
        <f>[41]Updated_DISCOM_Summary!CI9</f>
        <v>#REF!</v>
      </c>
      <c r="CJ9" s="200">
        <f>[41]Updated_DISCOM_Summary!CJ9</f>
        <v>5</v>
      </c>
      <c r="CK9" s="200">
        <f>[41]Updated_DISCOM_Summary!CK9</f>
        <v>4</v>
      </c>
      <c r="CL9" s="200" t="e">
        <f>[41]Updated_DISCOM_Summary!CL9</f>
        <v>#REF!</v>
      </c>
      <c r="CM9" s="200">
        <f>[41]Updated_DISCOM_Summary!CM9</f>
        <v>0</v>
      </c>
      <c r="CN9" s="200">
        <f>[41]Updated_DISCOM_Summary!CN9</f>
        <v>0</v>
      </c>
      <c r="CO9" s="200">
        <f>[41]Updated_DISCOM_Summary!CO9</f>
        <v>1</v>
      </c>
      <c r="CP9" s="200">
        <f>[41]Updated_DISCOM_Summary!CP9</f>
        <v>1.85</v>
      </c>
      <c r="CQ9" s="200">
        <f>[41]Updated_DISCOM_Summary!CQ9</f>
        <v>0</v>
      </c>
      <c r="CR9" s="200">
        <f>[41]Updated_DISCOM_Summary!CR9</f>
        <v>0</v>
      </c>
      <c r="CS9" s="200">
        <f>[41]Updated_DISCOM_Summary!CS9</f>
        <v>0</v>
      </c>
      <c r="CT9" s="200">
        <f>[41]Updated_DISCOM_Summary!CT9</f>
        <v>1</v>
      </c>
      <c r="CU9" s="200">
        <f>[41]Updated_DISCOM_Summary!CU9</f>
        <v>5</v>
      </c>
      <c r="CV9" s="200">
        <f>[41]Updated_DISCOM_Summary!CV9</f>
        <v>4</v>
      </c>
      <c r="CW9" s="200">
        <f>[41]Updated_DISCOM_Summary!CW9</f>
        <v>2</v>
      </c>
      <c r="CX9" s="200">
        <f>[41]Updated_DISCOM_Summary!CX9</f>
        <v>4</v>
      </c>
      <c r="CY9" s="200">
        <f>[41]Updated_DISCOM_Summary!CY9</f>
        <v>14</v>
      </c>
      <c r="CZ9" s="200">
        <f>[41]Updated_DISCOM_Summary!CZ9</f>
        <v>118</v>
      </c>
      <c r="DA9" s="200">
        <f>[41]Updated_DISCOM_Summary!DA9</f>
        <v>92</v>
      </c>
      <c r="DB9" s="200">
        <f>[41]Updated_DISCOM_Summary!DB9</f>
        <v>0</v>
      </c>
      <c r="DC9" s="200">
        <f>[41]Updated_DISCOM_Summary!DC9</f>
        <v>2</v>
      </c>
      <c r="DD9" s="200">
        <f>[41]Updated_DISCOM_Summary!DD9</f>
        <v>10</v>
      </c>
      <c r="DE9" s="200">
        <f>[41]Updated_DISCOM_Summary!DE9</f>
        <v>2</v>
      </c>
      <c r="DF9" s="200" t="e">
        <f>[41]Updated_DISCOM_Summary!DF9</f>
        <v>#REF!</v>
      </c>
      <c r="DG9" s="200">
        <f>[41]Updated_DISCOM_Summary!DG9</f>
        <v>15</v>
      </c>
      <c r="DH9" s="200">
        <f>[41]Updated_DISCOM_Summary!DH9</f>
        <v>6</v>
      </c>
      <c r="DI9" s="200" t="e">
        <f>[41]Updated_DISCOM_Summary!DI9</f>
        <v>#REF!</v>
      </c>
      <c r="DJ9" s="200">
        <f>[41]Updated_DISCOM_Summary!DJ9</f>
        <v>1</v>
      </c>
      <c r="DK9" s="200">
        <f>[41]Updated_DISCOM_Summary!DK9</f>
        <v>3</v>
      </c>
      <c r="DL9" s="200">
        <f>[41]Updated_DISCOM_Summary!DL9</f>
        <v>0</v>
      </c>
      <c r="DM9" s="200">
        <f>[41]Updated_DISCOM_Summary!DM9</f>
        <v>0</v>
      </c>
      <c r="DN9" s="200">
        <f>[41]Updated_DISCOM_Summary!DN9</f>
        <v>1</v>
      </c>
      <c r="DO9" s="200">
        <f>[41]Updated_DISCOM_Summary!DO9</f>
        <v>0</v>
      </c>
      <c r="DP9" s="200">
        <f>[41]Updated_DISCOM_Summary!DP9</f>
        <v>1</v>
      </c>
      <c r="DQ9" s="200">
        <f>[41]Updated_DISCOM_Summary!DQ9</f>
        <v>3</v>
      </c>
      <c r="DR9" s="200">
        <f>[41]Updated_DISCOM_Summary!DR9</f>
        <v>23</v>
      </c>
      <c r="DS9" s="200">
        <f>[41]Updated_DISCOM_Summary!DS9</f>
        <v>18</v>
      </c>
      <c r="DT9" s="200">
        <f>[41]Updated_DISCOM_Summary!DT9</f>
        <v>2</v>
      </c>
      <c r="DU9" s="200">
        <f>[41]Updated_DISCOM_Summary!DU9</f>
        <v>2</v>
      </c>
      <c r="DV9" s="200">
        <f>[41]Updated_DISCOM_Summary!DV9</f>
        <v>6</v>
      </c>
      <c r="DW9" s="200">
        <f>[41]Updated_DISCOM_Summary!DW9</f>
        <v>62</v>
      </c>
      <c r="DX9" s="200">
        <f>[41]Updated_DISCOM_Summary!DX9</f>
        <v>48</v>
      </c>
      <c r="DY9" s="200">
        <f>[41]Updated_DISCOM_Summary!DY9</f>
        <v>0</v>
      </c>
      <c r="DZ9" s="200">
        <f>[41]Updated_DISCOM_Summary!DZ9</f>
        <v>3</v>
      </c>
      <c r="EA9" s="200">
        <f>[41]Updated_DISCOM_Summary!EA9</f>
        <v>15</v>
      </c>
      <c r="EB9" s="200">
        <f>[41]Updated_DISCOM_Summary!EB9</f>
        <v>3</v>
      </c>
      <c r="EC9" s="200" t="e">
        <f>[41]Updated_DISCOM_Summary!EC9</f>
        <v>#REF!</v>
      </c>
      <c r="ED9" s="200">
        <f>[41]Updated_DISCOM_Summary!ED9</f>
        <v>38</v>
      </c>
      <c r="EE9" s="200">
        <f>[41]Updated_DISCOM_Summary!EE9</f>
        <v>21</v>
      </c>
      <c r="EF9" s="200" t="e">
        <f>[41]Updated_DISCOM_Summary!EF9</f>
        <v>#REF!</v>
      </c>
      <c r="EG9" s="200">
        <f>[41]Updated_DISCOM_Summary!EG9</f>
        <v>0</v>
      </c>
      <c r="EH9" s="200">
        <f>[41]Updated_DISCOM_Summary!EH9</f>
        <v>0</v>
      </c>
      <c r="EI9" s="200">
        <f>[41]Updated_DISCOM_Summary!EI9</f>
        <v>0</v>
      </c>
      <c r="EJ9" s="200">
        <f>[41]Updated_DISCOM_Summary!EJ9</f>
        <v>0</v>
      </c>
      <c r="EK9" s="200">
        <f>[41]Updated_DISCOM_Summary!EK9</f>
        <v>4</v>
      </c>
      <c r="EL9" s="200">
        <f>[41]Updated_DISCOM_Summary!EL9</f>
        <v>0</v>
      </c>
      <c r="EM9" s="200">
        <f>[41]Updated_DISCOM_Summary!EM9</f>
        <v>1</v>
      </c>
      <c r="EN9" s="200">
        <f>[41]Updated_DISCOM_Summary!EN9</f>
        <v>7</v>
      </c>
      <c r="EO9" s="200">
        <f>[41]Updated_DISCOM_Summary!EO9</f>
        <v>43</v>
      </c>
      <c r="EP9" s="200">
        <f>[41]Updated_DISCOM_Summary!EP9</f>
        <v>34</v>
      </c>
      <c r="EQ9" s="200">
        <f>[41]Updated_DISCOM_Summary!EQ9</f>
        <v>5</v>
      </c>
      <c r="ER9" s="200">
        <f>[41]Updated_DISCOM_Summary!ER9</f>
        <v>8</v>
      </c>
      <c r="ES9" s="200">
        <f>[41]Updated_DISCOM_Summary!ES9</f>
        <v>39</v>
      </c>
      <c r="ET9" s="200">
        <f>[41]Updated_DISCOM_Summary!ET9</f>
        <v>299</v>
      </c>
      <c r="EU9" s="200">
        <f>[41]Updated_DISCOM_Summary!EU9</f>
        <v>234</v>
      </c>
      <c r="EV9" s="200">
        <f>[41]Updated_DISCOM_Summary!EV9</f>
        <v>0</v>
      </c>
      <c r="EW9" s="200">
        <f>[41]Updated_DISCOM_Summary!EW9</f>
        <v>8</v>
      </c>
      <c r="EX9" s="200">
        <f>[41]Updated_DISCOM_Summary!EX9</f>
        <v>40</v>
      </c>
      <c r="EY9" s="200">
        <f>[41]Updated_DISCOM_Summary!EY9</f>
        <v>22</v>
      </c>
      <c r="EZ9" s="200" t="e">
        <f>[41]Updated_DISCOM_Summary!EZ9</f>
        <v>#REF!</v>
      </c>
      <c r="FA9" s="200">
        <f>[41]Updated_DISCOM_Summary!FA9</f>
        <v>83</v>
      </c>
      <c r="FB9" s="200">
        <f>[41]Updated_DISCOM_Summary!FB9</f>
        <v>56</v>
      </c>
      <c r="FC9" s="200" t="e">
        <f>[41]Updated_DISCOM_Summary!FC9</f>
        <v>#REF!</v>
      </c>
      <c r="FD9" s="200">
        <f>[41]Updated_DISCOM_Summary!FD9</f>
        <v>1</v>
      </c>
      <c r="FE9" s="200">
        <f>[41]Updated_DISCOM_Summary!FE9</f>
        <v>3</v>
      </c>
      <c r="FF9" s="200">
        <f>[41]Updated_DISCOM_Summary!FF9</f>
        <v>1</v>
      </c>
      <c r="FG9" s="200">
        <f>[41]Updated_DISCOM_Summary!FG9</f>
        <v>1.85</v>
      </c>
      <c r="FH9" s="200">
        <f>[41]Updated_DISCOM_Summary!FH9</f>
        <v>8</v>
      </c>
      <c r="FI9" s="200">
        <f>[41]Updated_DISCOM_Summary!FI9</f>
        <v>0</v>
      </c>
      <c r="FJ9" s="200">
        <f>[41]Updated_DISCOM_Summary!FJ9</f>
        <v>1</v>
      </c>
      <c r="FK9" s="200">
        <f>[41]Updated_DISCOM_Summary!FK9</f>
        <v>7</v>
      </c>
      <c r="FL9" s="200">
        <f>[41]Updated_DISCOM_Summary!FL9</f>
        <v>43</v>
      </c>
      <c r="FM9" s="200">
        <f>[41]Updated_DISCOM_Summary!FM9</f>
        <v>34</v>
      </c>
      <c r="FN9" s="200">
        <f>[41]Updated_DISCOM_Summary!FN9</f>
        <v>5</v>
      </c>
      <c r="FO9" s="200">
        <f>[41]Updated_DISCOM_Summary!FO9</f>
        <v>8</v>
      </c>
      <c r="FP9" s="200">
        <f>[41]Updated_DISCOM_Summary!FP9</f>
        <v>37</v>
      </c>
      <c r="FQ9" s="200">
        <f>[41]Updated_DISCOM_Summary!FQ9</f>
        <v>289</v>
      </c>
      <c r="FR9" s="200">
        <f>[41]Updated_DISCOM_Summary!FR9</f>
        <v>226</v>
      </c>
      <c r="FS9" s="200">
        <f>[41]Updated_DISCOM_Summary!FS9</f>
        <v>0</v>
      </c>
      <c r="FT9" s="200">
        <f>[41]Updated_DISCOM_Summary!FT9</f>
        <v>8</v>
      </c>
      <c r="FU9" s="200">
        <f>[41]Updated_DISCOM_Summary!FU9</f>
        <v>40</v>
      </c>
      <c r="FV9" s="200">
        <f>[41]Updated_DISCOM_Summary!FV9</f>
        <v>20</v>
      </c>
      <c r="FW9" s="200" t="e">
        <f>[41]Updated_DISCOM_Summary!FW9</f>
        <v>#REF!</v>
      </c>
      <c r="FX9" s="200">
        <f>[41]Updated_DISCOM_Summary!FX9</f>
        <v>83</v>
      </c>
      <c r="FY9" s="200">
        <f>[41]Updated_DISCOM_Summary!FY9</f>
        <v>54</v>
      </c>
      <c r="FZ9" s="200" t="e">
        <f>[41]Updated_DISCOM_Summary!FZ9</f>
        <v>#REF!</v>
      </c>
      <c r="GA9" s="200">
        <f>[41]Updated_DISCOM_Summary!GA9</f>
        <v>1</v>
      </c>
      <c r="GB9" s="200">
        <f>[41]Updated_DISCOM_Summary!GB9</f>
        <v>3</v>
      </c>
      <c r="GC9" s="200">
        <f>[41]Updated_DISCOM_Summary!GC9</f>
        <v>1</v>
      </c>
      <c r="GD9" s="200">
        <f>[41]Updated_DISCOM_Summary!GD9</f>
        <v>1.85</v>
      </c>
      <c r="GE9" s="200">
        <f>[41]Updated_DISCOM_Summary!GE9</f>
        <v>8</v>
      </c>
    </row>
    <row r="10" spans="1:187">
      <c r="A10" s="198">
        <v>3</v>
      </c>
      <c r="B10" s="199" t="s">
        <v>65</v>
      </c>
      <c r="C10" s="178">
        <v>3</v>
      </c>
      <c r="D10" s="200">
        <f>[41]Updated_DISCOM_Summary!D10</f>
        <v>0</v>
      </c>
      <c r="E10" s="200">
        <f>[41]Updated_DISCOM_Summary!E10</f>
        <v>0</v>
      </c>
      <c r="F10" s="200">
        <f>[41]Updated_DISCOM_Summary!F10</f>
        <v>0</v>
      </c>
      <c r="G10" s="200">
        <f>[41]Updated_DISCOM_Summary!G10</f>
        <v>0</v>
      </c>
      <c r="H10" s="200">
        <f>[41]Updated_DISCOM_Summary!H10</f>
        <v>0</v>
      </c>
      <c r="I10" s="200">
        <f>[41]Updated_DISCOM_Summary!I10</f>
        <v>0</v>
      </c>
      <c r="J10" s="200">
        <f>[41]Updated_DISCOM_Summary!J10</f>
        <v>0</v>
      </c>
      <c r="K10" s="200">
        <f>[41]Updated_DISCOM_Summary!K10</f>
        <v>6</v>
      </c>
      <c r="L10" s="200">
        <f>[41]Updated_DISCOM_Summary!L10</f>
        <v>30</v>
      </c>
      <c r="M10" s="200">
        <f>[41]Updated_DISCOM_Summary!M10</f>
        <v>24</v>
      </c>
      <c r="N10" s="200">
        <f>[41]Updated_DISCOM_Summary!N10</f>
        <v>0</v>
      </c>
      <c r="O10" s="200">
        <f>[41]Updated_DISCOM_Summary!O10</f>
        <v>1</v>
      </c>
      <c r="P10" s="200">
        <f>[41]Updated_DISCOM_Summary!P10</f>
        <v>5</v>
      </c>
      <c r="Q10" s="200">
        <f>[41]Updated_DISCOM_Summary!Q10</f>
        <v>4</v>
      </c>
      <c r="R10" s="200" t="e">
        <f>[41]Updated_DISCOM_Summary!R10</f>
        <v>#REF!</v>
      </c>
      <c r="S10" s="200">
        <f>[41]Updated_DISCOM_Summary!S10</f>
        <v>5</v>
      </c>
      <c r="T10" s="200">
        <f>[41]Updated_DISCOM_Summary!T10</f>
        <v>4</v>
      </c>
      <c r="U10" s="200" t="e">
        <f>[41]Updated_DISCOM_Summary!U10</f>
        <v>#REF!</v>
      </c>
      <c r="V10" s="200">
        <f>[41]Updated_DISCOM_Summary!V10</f>
        <v>0</v>
      </c>
      <c r="W10" s="200">
        <f>[41]Updated_DISCOM_Summary!W10</f>
        <v>0</v>
      </c>
      <c r="X10" s="200">
        <f>[41]Updated_DISCOM_Summary!X10</f>
        <v>0</v>
      </c>
      <c r="Y10" s="200">
        <f>[41]Updated_DISCOM_Summary!Y10</f>
        <v>0</v>
      </c>
      <c r="Z10" s="200">
        <f>[41]Updated_DISCOM_Summary!Z10</f>
        <v>0</v>
      </c>
      <c r="AA10" s="200">
        <f>[41]Updated_DISCOM_Summary!AA10</f>
        <v>0</v>
      </c>
      <c r="AB10" s="200">
        <f>[41]Updated_DISCOM_Summary!AB10</f>
        <v>0</v>
      </c>
      <c r="AC10" s="200">
        <f>[41]Updated_DISCOM_Summary!AC10</f>
        <v>1</v>
      </c>
      <c r="AD10" s="200">
        <f>[41]Updated_DISCOM_Summary!AD10</f>
        <v>5</v>
      </c>
      <c r="AE10" s="200">
        <f>[41]Updated_DISCOM_Summary!AE10</f>
        <v>4</v>
      </c>
      <c r="AF10" s="200">
        <f>[41]Updated_DISCOM_Summary!AF10</f>
        <v>0</v>
      </c>
      <c r="AG10" s="200">
        <f>[41]Updated_DISCOM_Summary!AG10</f>
        <v>1</v>
      </c>
      <c r="AH10" s="200">
        <f>[41]Updated_DISCOM_Summary!AH10</f>
        <v>8</v>
      </c>
      <c r="AI10" s="200">
        <f>[41]Updated_DISCOM_Summary!AI10</f>
        <v>48</v>
      </c>
      <c r="AJ10" s="200">
        <f>[41]Updated_DISCOM_Summary!AJ10</f>
        <v>38</v>
      </c>
      <c r="AK10" s="200">
        <f>[41]Updated_DISCOM_Summary!AK10</f>
        <v>0</v>
      </c>
      <c r="AL10" s="200">
        <f>[41]Updated_DISCOM_Summary!AL10</f>
        <v>0</v>
      </c>
      <c r="AM10" s="200">
        <f>[41]Updated_DISCOM_Summary!AM10</f>
        <v>0</v>
      </c>
      <c r="AN10" s="200">
        <f>[41]Updated_DISCOM_Summary!AN10</f>
        <v>1</v>
      </c>
      <c r="AO10" s="200" t="e">
        <f>[41]Updated_DISCOM_Summary!AO10</f>
        <v>#REF!</v>
      </c>
      <c r="AP10" s="200">
        <f>[41]Updated_DISCOM_Summary!AP10</f>
        <v>5</v>
      </c>
      <c r="AQ10" s="200">
        <f>[41]Updated_DISCOM_Summary!AQ10</f>
        <v>5</v>
      </c>
      <c r="AR10" s="200" t="e">
        <f>[41]Updated_DISCOM_Summary!AR10</f>
        <v>#REF!</v>
      </c>
      <c r="AS10" s="200">
        <f>[41]Updated_DISCOM_Summary!AS10</f>
        <v>0</v>
      </c>
      <c r="AT10" s="200">
        <f>[41]Updated_DISCOM_Summary!AT10</f>
        <v>0</v>
      </c>
      <c r="AU10" s="200">
        <f>[41]Updated_DISCOM_Summary!AU10</f>
        <v>0</v>
      </c>
      <c r="AV10" s="200">
        <f>[41]Updated_DISCOM_Summary!AV10</f>
        <v>0</v>
      </c>
      <c r="AW10" s="200">
        <f>[41]Updated_DISCOM_Summary!AW10</f>
        <v>1</v>
      </c>
      <c r="AX10" s="200">
        <f>[41]Updated_DISCOM_Summary!AX10</f>
        <v>0</v>
      </c>
      <c r="AY10" s="200">
        <f>[41]Updated_DISCOM_Summary!AY10</f>
        <v>1</v>
      </c>
      <c r="AZ10" s="200">
        <f>[41]Updated_DISCOM_Summary!AZ10</f>
        <v>11</v>
      </c>
      <c r="BA10" s="200">
        <f>[41]Updated_DISCOM_Summary!BA10</f>
        <v>73</v>
      </c>
      <c r="BB10" s="200">
        <f>[41]Updated_DISCOM_Summary!BB10</f>
        <v>50</v>
      </c>
      <c r="BC10" s="200">
        <f>[41]Updated_DISCOM_Summary!BC10</f>
        <v>1</v>
      </c>
      <c r="BD10" s="200">
        <f>[41]Updated_DISCOM_Summary!BD10</f>
        <v>0</v>
      </c>
      <c r="BE10" s="200">
        <f>[41]Updated_DISCOM_Summary!BE10</f>
        <v>13</v>
      </c>
      <c r="BF10" s="200">
        <f>[41]Updated_DISCOM_Summary!BF10</f>
        <v>73</v>
      </c>
      <c r="BG10" s="200">
        <f>[41]Updated_DISCOM_Summary!BG10</f>
        <v>58</v>
      </c>
      <c r="BH10" s="200">
        <f>[41]Updated_DISCOM_Summary!BH10</f>
        <v>0</v>
      </c>
      <c r="BI10" s="200">
        <f>[41]Updated_DISCOM_Summary!BI10</f>
        <v>3</v>
      </c>
      <c r="BJ10" s="200">
        <f>[41]Updated_DISCOM_Summary!BJ10</f>
        <v>15</v>
      </c>
      <c r="BK10" s="200">
        <f>[41]Updated_DISCOM_Summary!BK10</f>
        <v>3</v>
      </c>
      <c r="BL10" s="200" t="e">
        <f>[41]Updated_DISCOM_Summary!BL10</f>
        <v>#REF!</v>
      </c>
      <c r="BM10" s="200">
        <f>[41]Updated_DISCOM_Summary!BM10</f>
        <v>88</v>
      </c>
      <c r="BN10" s="200">
        <f>[41]Updated_DISCOM_Summary!BN10</f>
        <v>53</v>
      </c>
      <c r="BO10" s="200" t="e">
        <f>[41]Updated_DISCOM_Summary!BO10</f>
        <v>#REF!</v>
      </c>
      <c r="BP10" s="200">
        <f>[41]Updated_DISCOM_Summary!BP10</f>
        <v>2</v>
      </c>
      <c r="BQ10" s="200">
        <f>[41]Updated_DISCOM_Summary!BQ10</f>
        <v>6</v>
      </c>
      <c r="BR10" s="200">
        <f>[41]Updated_DISCOM_Summary!BR10</f>
        <v>0</v>
      </c>
      <c r="BS10" s="200">
        <f>[41]Updated_DISCOM_Summary!BS10</f>
        <v>0</v>
      </c>
      <c r="BT10" s="200">
        <f>[41]Updated_DISCOM_Summary!BT10</f>
        <v>14</v>
      </c>
      <c r="BU10" s="200">
        <f>[41]Updated_DISCOM_Summary!BU10</f>
        <v>0</v>
      </c>
      <c r="BV10" s="200">
        <f>[41]Updated_DISCOM_Summary!BV10</f>
        <v>0</v>
      </c>
      <c r="BW10" s="200">
        <f>[41]Updated_DISCOM_Summary!BW10</f>
        <v>12</v>
      </c>
      <c r="BX10" s="200">
        <f>[41]Updated_DISCOM_Summary!BX10</f>
        <v>80</v>
      </c>
      <c r="BY10" s="200">
        <f>[41]Updated_DISCOM_Summary!BY10</f>
        <v>48</v>
      </c>
      <c r="BZ10" s="200">
        <f>[41]Updated_DISCOM_Summary!BZ10</f>
        <v>2</v>
      </c>
      <c r="CA10" s="200">
        <f>[41]Updated_DISCOM_Summary!CA10</f>
        <v>0</v>
      </c>
      <c r="CB10" s="200">
        <f>[41]Updated_DISCOM_Summary!CB10</f>
        <v>10</v>
      </c>
      <c r="CC10" s="200">
        <f>[41]Updated_DISCOM_Summary!CC10</f>
        <v>66</v>
      </c>
      <c r="CD10" s="200">
        <f>[41]Updated_DISCOM_Summary!CD10</f>
        <v>52</v>
      </c>
      <c r="CE10" s="200">
        <f>[41]Updated_DISCOM_Summary!CE10</f>
        <v>0</v>
      </c>
      <c r="CF10" s="200">
        <f>[41]Updated_DISCOM_Summary!CF10</f>
        <v>3</v>
      </c>
      <c r="CG10" s="200">
        <f>[41]Updated_DISCOM_Summary!CG10</f>
        <v>15</v>
      </c>
      <c r="CH10" s="200">
        <f>[41]Updated_DISCOM_Summary!CH10</f>
        <v>0</v>
      </c>
      <c r="CI10" s="200" t="e">
        <f>[41]Updated_DISCOM_Summary!CI10</f>
        <v>#REF!</v>
      </c>
      <c r="CJ10" s="200">
        <f>[41]Updated_DISCOM_Summary!CJ10</f>
        <v>95</v>
      </c>
      <c r="CK10" s="200">
        <f>[41]Updated_DISCOM_Summary!CK10</f>
        <v>48</v>
      </c>
      <c r="CL10" s="200" t="e">
        <f>[41]Updated_DISCOM_Summary!CL10</f>
        <v>#REF!</v>
      </c>
      <c r="CM10" s="200">
        <f>[41]Updated_DISCOM_Summary!CM10</f>
        <v>0</v>
      </c>
      <c r="CN10" s="200">
        <f>[41]Updated_DISCOM_Summary!CN10</f>
        <v>0</v>
      </c>
      <c r="CO10" s="200">
        <f>[41]Updated_DISCOM_Summary!CO10</f>
        <v>1</v>
      </c>
      <c r="CP10" s="200">
        <f>[41]Updated_DISCOM_Summary!CP10</f>
        <v>1.85</v>
      </c>
      <c r="CQ10" s="200">
        <f>[41]Updated_DISCOM_Summary!CQ10</f>
        <v>16</v>
      </c>
      <c r="CR10" s="200">
        <f>[41]Updated_DISCOM_Summary!CR10</f>
        <v>1</v>
      </c>
      <c r="CS10" s="200">
        <f>[41]Updated_DISCOM_Summary!CS10</f>
        <v>0</v>
      </c>
      <c r="CT10" s="200">
        <f>[41]Updated_DISCOM_Summary!CT10</f>
        <v>11</v>
      </c>
      <c r="CU10" s="200">
        <f>[41]Updated_DISCOM_Summary!CU10</f>
        <v>78</v>
      </c>
      <c r="CV10" s="200">
        <f>[41]Updated_DISCOM_Summary!CV10</f>
        <v>50</v>
      </c>
      <c r="CW10" s="200">
        <f>[41]Updated_DISCOM_Summary!CW10</f>
        <v>1</v>
      </c>
      <c r="CX10" s="200">
        <f>[41]Updated_DISCOM_Summary!CX10</f>
        <v>1</v>
      </c>
      <c r="CY10" s="200">
        <f>[41]Updated_DISCOM_Summary!CY10</f>
        <v>15</v>
      </c>
      <c r="CZ10" s="200">
        <f>[41]Updated_DISCOM_Summary!CZ10</f>
        <v>91</v>
      </c>
      <c r="DA10" s="200">
        <f>[41]Updated_DISCOM_Summary!DA10</f>
        <v>72</v>
      </c>
      <c r="DB10" s="200">
        <f>[41]Updated_DISCOM_Summary!DB10</f>
        <v>1</v>
      </c>
      <c r="DC10" s="200">
        <f>[41]Updated_DISCOM_Summary!DC10</f>
        <v>10</v>
      </c>
      <c r="DD10" s="200">
        <f>[41]Updated_DISCOM_Summary!DD10</f>
        <v>58</v>
      </c>
      <c r="DE10" s="200">
        <f>[41]Updated_DISCOM_Summary!DE10</f>
        <v>0</v>
      </c>
      <c r="DF10" s="200" t="e">
        <f>[41]Updated_DISCOM_Summary!DF10</f>
        <v>#REF!</v>
      </c>
      <c r="DG10" s="200">
        <f>[41]Updated_DISCOM_Summary!DG10</f>
        <v>136</v>
      </c>
      <c r="DH10" s="200">
        <f>[41]Updated_DISCOM_Summary!DH10</f>
        <v>50</v>
      </c>
      <c r="DI10" s="200" t="e">
        <f>[41]Updated_DISCOM_Summary!DI10</f>
        <v>#REF!</v>
      </c>
      <c r="DJ10" s="200">
        <f>[41]Updated_DISCOM_Summary!DJ10</f>
        <v>0</v>
      </c>
      <c r="DK10" s="200">
        <f>[41]Updated_DISCOM_Summary!DK10</f>
        <v>0</v>
      </c>
      <c r="DL10" s="200">
        <f>[41]Updated_DISCOM_Summary!DL10</f>
        <v>4</v>
      </c>
      <c r="DM10" s="200">
        <f>[41]Updated_DISCOM_Summary!DM10</f>
        <v>7.4</v>
      </c>
      <c r="DN10" s="200">
        <f>[41]Updated_DISCOM_Summary!DN10</f>
        <v>15</v>
      </c>
      <c r="DO10" s="200">
        <f>[41]Updated_DISCOM_Summary!DO10</f>
        <v>0</v>
      </c>
      <c r="DP10" s="200">
        <f>[41]Updated_DISCOM_Summary!DP10</f>
        <v>0</v>
      </c>
      <c r="DQ10" s="200">
        <f>[41]Updated_DISCOM_Summary!DQ10</f>
        <v>11</v>
      </c>
      <c r="DR10" s="200">
        <f>[41]Updated_DISCOM_Summary!DR10</f>
        <v>65</v>
      </c>
      <c r="DS10" s="200">
        <f>[41]Updated_DISCOM_Summary!DS10</f>
        <v>44</v>
      </c>
      <c r="DT10" s="200">
        <f>[41]Updated_DISCOM_Summary!DT10</f>
        <v>1</v>
      </c>
      <c r="DU10" s="200">
        <f>[41]Updated_DISCOM_Summary!DU10</f>
        <v>1</v>
      </c>
      <c r="DV10" s="200">
        <f>[41]Updated_DISCOM_Summary!DV10</f>
        <v>11</v>
      </c>
      <c r="DW10" s="200">
        <f>[41]Updated_DISCOM_Summary!DW10</f>
        <v>71</v>
      </c>
      <c r="DX10" s="200">
        <f>[41]Updated_DISCOM_Summary!DX10</f>
        <v>56</v>
      </c>
      <c r="DY10" s="200">
        <f>[41]Updated_DISCOM_Summary!DY10</f>
        <v>1</v>
      </c>
      <c r="DZ10" s="200">
        <f>[41]Updated_DISCOM_Summary!DZ10</f>
        <v>6</v>
      </c>
      <c r="EA10" s="200">
        <f>[41]Updated_DISCOM_Summary!EA10</f>
        <v>38</v>
      </c>
      <c r="EB10" s="200">
        <f>[41]Updated_DISCOM_Summary!EB10</f>
        <v>1</v>
      </c>
      <c r="EC10" s="200" t="e">
        <f>[41]Updated_DISCOM_Summary!EC10</f>
        <v>#REF!</v>
      </c>
      <c r="ED10" s="200">
        <f>[41]Updated_DISCOM_Summary!ED10</f>
        <v>103</v>
      </c>
      <c r="EE10" s="200">
        <f>[41]Updated_DISCOM_Summary!EE10</f>
        <v>45</v>
      </c>
      <c r="EF10" s="200" t="e">
        <f>[41]Updated_DISCOM_Summary!EF10</f>
        <v>#REF!</v>
      </c>
      <c r="EG10" s="200">
        <f>[41]Updated_DISCOM_Summary!EG10</f>
        <v>0</v>
      </c>
      <c r="EH10" s="200">
        <f>[41]Updated_DISCOM_Summary!EH10</f>
        <v>0</v>
      </c>
      <c r="EI10" s="200">
        <f>[41]Updated_DISCOM_Summary!EI10</f>
        <v>1</v>
      </c>
      <c r="EJ10" s="200">
        <f>[41]Updated_DISCOM_Summary!EJ10</f>
        <v>1.85</v>
      </c>
      <c r="EK10" s="200">
        <f>[41]Updated_DISCOM_Summary!EK10</f>
        <v>13</v>
      </c>
      <c r="EL10" s="200">
        <f>[41]Updated_DISCOM_Summary!EL10</f>
        <v>1</v>
      </c>
      <c r="EM10" s="200">
        <f>[41]Updated_DISCOM_Summary!EM10</f>
        <v>1</v>
      </c>
      <c r="EN10" s="200">
        <f>[41]Updated_DISCOM_Summary!EN10</f>
        <v>46</v>
      </c>
      <c r="EO10" s="200">
        <f>[41]Updated_DISCOM_Summary!EO10</f>
        <v>301</v>
      </c>
      <c r="EP10" s="200">
        <f>[41]Updated_DISCOM_Summary!EP10</f>
        <v>196</v>
      </c>
      <c r="EQ10" s="200">
        <f>[41]Updated_DISCOM_Summary!EQ10</f>
        <v>5</v>
      </c>
      <c r="ER10" s="200">
        <f>[41]Updated_DISCOM_Summary!ER10</f>
        <v>3</v>
      </c>
      <c r="ES10" s="200">
        <f>[41]Updated_DISCOM_Summary!ES10</f>
        <v>63</v>
      </c>
      <c r="ET10" s="200">
        <f>[41]Updated_DISCOM_Summary!ET10</f>
        <v>379</v>
      </c>
      <c r="EU10" s="200">
        <f>[41]Updated_DISCOM_Summary!EU10</f>
        <v>300</v>
      </c>
      <c r="EV10" s="200">
        <f>[41]Updated_DISCOM_Summary!EV10</f>
        <v>2</v>
      </c>
      <c r="EW10" s="200">
        <f>[41]Updated_DISCOM_Summary!EW10</f>
        <v>23</v>
      </c>
      <c r="EX10" s="200">
        <f>[41]Updated_DISCOM_Summary!EX10</f>
        <v>131</v>
      </c>
      <c r="EY10" s="200">
        <f>[41]Updated_DISCOM_Summary!EY10</f>
        <v>9</v>
      </c>
      <c r="EZ10" s="200" t="e">
        <f>[41]Updated_DISCOM_Summary!EZ10</f>
        <v>#REF!</v>
      </c>
      <c r="FA10" s="200">
        <f>[41]Updated_DISCOM_Summary!FA10</f>
        <v>432</v>
      </c>
      <c r="FB10" s="200">
        <f>[41]Updated_DISCOM_Summary!FB10</f>
        <v>205</v>
      </c>
      <c r="FC10" s="200" t="e">
        <f>[41]Updated_DISCOM_Summary!FC10</f>
        <v>#REF!</v>
      </c>
      <c r="FD10" s="200">
        <f>[41]Updated_DISCOM_Summary!FD10</f>
        <v>2</v>
      </c>
      <c r="FE10" s="200">
        <f>[41]Updated_DISCOM_Summary!FE10</f>
        <v>6</v>
      </c>
      <c r="FF10" s="200">
        <f>[41]Updated_DISCOM_Summary!FF10</f>
        <v>6</v>
      </c>
      <c r="FG10" s="200">
        <f>[41]Updated_DISCOM_Summary!FG10</f>
        <v>11.1</v>
      </c>
      <c r="FH10" s="200">
        <f>[41]Updated_DISCOM_Summary!FH10</f>
        <v>59</v>
      </c>
      <c r="FI10" s="200">
        <f>[41]Updated_DISCOM_Summary!FI10</f>
        <v>1</v>
      </c>
      <c r="FJ10" s="200">
        <f>[41]Updated_DISCOM_Summary!FJ10</f>
        <v>1</v>
      </c>
      <c r="FK10" s="200">
        <f>[41]Updated_DISCOM_Summary!FK10</f>
        <v>46</v>
      </c>
      <c r="FL10" s="200">
        <f>[41]Updated_DISCOM_Summary!FL10</f>
        <v>301</v>
      </c>
      <c r="FM10" s="200">
        <f>[41]Updated_DISCOM_Summary!FM10</f>
        <v>196</v>
      </c>
      <c r="FN10" s="200">
        <f>[41]Updated_DISCOM_Summary!FN10</f>
        <v>5</v>
      </c>
      <c r="FO10" s="200">
        <f>[41]Updated_DISCOM_Summary!FO10</f>
        <v>3</v>
      </c>
      <c r="FP10" s="200">
        <f>[41]Updated_DISCOM_Summary!FP10</f>
        <v>57</v>
      </c>
      <c r="FQ10" s="200">
        <f>[41]Updated_DISCOM_Summary!FQ10</f>
        <v>349</v>
      </c>
      <c r="FR10" s="200">
        <f>[41]Updated_DISCOM_Summary!FR10</f>
        <v>276</v>
      </c>
      <c r="FS10" s="200">
        <f>[41]Updated_DISCOM_Summary!FS10</f>
        <v>2</v>
      </c>
      <c r="FT10" s="200">
        <f>[41]Updated_DISCOM_Summary!FT10</f>
        <v>22</v>
      </c>
      <c r="FU10" s="200">
        <f>[41]Updated_DISCOM_Summary!FU10</f>
        <v>126</v>
      </c>
      <c r="FV10" s="200">
        <f>[41]Updated_DISCOM_Summary!FV10</f>
        <v>5</v>
      </c>
      <c r="FW10" s="200" t="e">
        <f>[41]Updated_DISCOM_Summary!FW10</f>
        <v>#REF!</v>
      </c>
      <c r="FX10" s="200">
        <f>[41]Updated_DISCOM_Summary!FX10</f>
        <v>427</v>
      </c>
      <c r="FY10" s="200">
        <f>[41]Updated_DISCOM_Summary!FY10</f>
        <v>201</v>
      </c>
      <c r="FZ10" s="200" t="e">
        <f>[41]Updated_DISCOM_Summary!FZ10</f>
        <v>#REF!</v>
      </c>
      <c r="GA10" s="200">
        <f>[41]Updated_DISCOM_Summary!GA10</f>
        <v>2</v>
      </c>
      <c r="GB10" s="200">
        <f>[41]Updated_DISCOM_Summary!GB10</f>
        <v>6</v>
      </c>
      <c r="GC10" s="200">
        <f>[41]Updated_DISCOM_Summary!GC10</f>
        <v>6</v>
      </c>
      <c r="GD10" s="200">
        <f>[41]Updated_DISCOM_Summary!GD10</f>
        <v>11.1</v>
      </c>
      <c r="GE10" s="200">
        <f>[41]Updated_DISCOM_Summary!GE10</f>
        <v>59</v>
      </c>
    </row>
    <row r="11" spans="1:187">
      <c r="A11" s="198">
        <v>4</v>
      </c>
      <c r="B11" s="199" t="s">
        <v>64</v>
      </c>
      <c r="C11" s="178">
        <v>4</v>
      </c>
      <c r="D11" s="200">
        <f>[41]Updated_DISCOM_Summary!D11</f>
        <v>0</v>
      </c>
      <c r="E11" s="200">
        <f>[41]Updated_DISCOM_Summary!E11</f>
        <v>0</v>
      </c>
      <c r="F11" s="200">
        <f>[41]Updated_DISCOM_Summary!F11</f>
        <v>1</v>
      </c>
      <c r="G11" s="200">
        <f>[41]Updated_DISCOM_Summary!G11</f>
        <v>5</v>
      </c>
      <c r="H11" s="200">
        <f>[41]Updated_DISCOM_Summary!H11</f>
        <v>4</v>
      </c>
      <c r="I11" s="200">
        <f>[41]Updated_DISCOM_Summary!I11</f>
        <v>0</v>
      </c>
      <c r="J11" s="200">
        <f>[41]Updated_DISCOM_Summary!J11</f>
        <v>0</v>
      </c>
      <c r="K11" s="200">
        <f>[41]Updated_DISCOM_Summary!K11</f>
        <v>2</v>
      </c>
      <c r="L11" s="200">
        <f>[41]Updated_DISCOM_Summary!L11</f>
        <v>10</v>
      </c>
      <c r="M11" s="200">
        <f>[41]Updated_DISCOM_Summary!M11</f>
        <v>8</v>
      </c>
      <c r="N11" s="200">
        <f>[41]Updated_DISCOM_Summary!N11</f>
        <v>0</v>
      </c>
      <c r="O11" s="200">
        <f>[41]Updated_DISCOM_Summary!O11</f>
        <v>0</v>
      </c>
      <c r="P11" s="200">
        <f>[41]Updated_DISCOM_Summary!P11</f>
        <v>0</v>
      </c>
      <c r="Q11" s="200">
        <f>[41]Updated_DISCOM_Summary!Q11</f>
        <v>0</v>
      </c>
      <c r="R11" s="200" t="e">
        <f>[41]Updated_DISCOM_Summary!R11</f>
        <v>#REF!</v>
      </c>
      <c r="S11" s="200">
        <f>[41]Updated_DISCOM_Summary!S11</f>
        <v>5</v>
      </c>
      <c r="T11" s="200">
        <f>[41]Updated_DISCOM_Summary!T11</f>
        <v>4</v>
      </c>
      <c r="U11" s="200" t="e">
        <f>[41]Updated_DISCOM_Summary!U11</f>
        <v>#REF!</v>
      </c>
      <c r="V11" s="200">
        <f>[41]Updated_DISCOM_Summary!V11</f>
        <v>2</v>
      </c>
      <c r="W11" s="200">
        <f>[41]Updated_DISCOM_Summary!W11</f>
        <v>6</v>
      </c>
      <c r="X11" s="200">
        <f>[41]Updated_DISCOM_Summary!X11</f>
        <v>0</v>
      </c>
      <c r="Y11" s="200">
        <f>[41]Updated_DISCOM_Summary!Y11</f>
        <v>0</v>
      </c>
      <c r="Z11" s="200">
        <f>[41]Updated_DISCOM_Summary!Z11</f>
        <v>1</v>
      </c>
      <c r="AA11" s="200">
        <f>[41]Updated_DISCOM_Summary!AA11</f>
        <v>0</v>
      </c>
      <c r="AB11" s="200">
        <f>[41]Updated_DISCOM_Summary!AB11</f>
        <v>0</v>
      </c>
      <c r="AC11" s="200">
        <f>[41]Updated_DISCOM_Summary!AC11</f>
        <v>1</v>
      </c>
      <c r="AD11" s="200">
        <f>[41]Updated_DISCOM_Summary!AD11</f>
        <v>5</v>
      </c>
      <c r="AE11" s="200">
        <f>[41]Updated_DISCOM_Summary!AE11</f>
        <v>4</v>
      </c>
      <c r="AF11" s="200">
        <f>[41]Updated_DISCOM_Summary!AF11</f>
        <v>1</v>
      </c>
      <c r="AG11" s="200">
        <f>[41]Updated_DISCOM_Summary!AG11</f>
        <v>0</v>
      </c>
      <c r="AH11" s="200">
        <f>[41]Updated_DISCOM_Summary!AH11</f>
        <v>2</v>
      </c>
      <c r="AI11" s="200">
        <f>[41]Updated_DISCOM_Summary!AI11</f>
        <v>18</v>
      </c>
      <c r="AJ11" s="200">
        <f>[41]Updated_DISCOM_Summary!AJ11</f>
        <v>14</v>
      </c>
      <c r="AK11" s="200">
        <f>[41]Updated_DISCOM_Summary!AK11</f>
        <v>0</v>
      </c>
      <c r="AL11" s="200">
        <f>[41]Updated_DISCOM_Summary!AL11</f>
        <v>1</v>
      </c>
      <c r="AM11" s="200">
        <f>[41]Updated_DISCOM_Summary!AM11</f>
        <v>5</v>
      </c>
      <c r="AN11" s="200">
        <f>[41]Updated_DISCOM_Summary!AN11</f>
        <v>0</v>
      </c>
      <c r="AO11" s="200" t="e">
        <f>[41]Updated_DISCOM_Summary!AO11</f>
        <v>#REF!</v>
      </c>
      <c r="AP11" s="200">
        <f>[41]Updated_DISCOM_Summary!AP11</f>
        <v>10</v>
      </c>
      <c r="AQ11" s="200">
        <f>[41]Updated_DISCOM_Summary!AQ11</f>
        <v>4</v>
      </c>
      <c r="AR11" s="200" t="e">
        <f>[41]Updated_DISCOM_Summary!AR11</f>
        <v>#REF!</v>
      </c>
      <c r="AS11" s="200">
        <f>[41]Updated_DISCOM_Summary!AS11</f>
        <v>0</v>
      </c>
      <c r="AT11" s="200">
        <f>[41]Updated_DISCOM_Summary!AT11</f>
        <v>0</v>
      </c>
      <c r="AU11" s="200">
        <f>[41]Updated_DISCOM_Summary!AU11</f>
        <v>0</v>
      </c>
      <c r="AV11" s="200">
        <f>[41]Updated_DISCOM_Summary!AV11</f>
        <v>0</v>
      </c>
      <c r="AW11" s="200">
        <f>[41]Updated_DISCOM_Summary!AW11</f>
        <v>1</v>
      </c>
      <c r="AX11" s="200">
        <f>[41]Updated_DISCOM_Summary!AX11</f>
        <v>0</v>
      </c>
      <c r="AY11" s="200">
        <f>[41]Updated_DISCOM_Summary!AY11</f>
        <v>0</v>
      </c>
      <c r="AZ11" s="200">
        <f>[41]Updated_DISCOM_Summary!AZ11</f>
        <v>1</v>
      </c>
      <c r="BA11" s="200">
        <f>[41]Updated_DISCOM_Summary!BA11</f>
        <v>5</v>
      </c>
      <c r="BB11" s="200">
        <f>[41]Updated_DISCOM_Summary!BB11</f>
        <v>4</v>
      </c>
      <c r="BC11" s="200">
        <f>[41]Updated_DISCOM_Summary!BC11</f>
        <v>1</v>
      </c>
      <c r="BD11" s="200">
        <f>[41]Updated_DISCOM_Summary!BD11</f>
        <v>0</v>
      </c>
      <c r="BE11" s="200">
        <f>[41]Updated_DISCOM_Summary!BE11</f>
        <v>7</v>
      </c>
      <c r="BF11" s="200">
        <f>[41]Updated_DISCOM_Summary!BF11</f>
        <v>43</v>
      </c>
      <c r="BG11" s="200">
        <f>[41]Updated_DISCOM_Summary!BG11</f>
        <v>34</v>
      </c>
      <c r="BH11" s="200">
        <f>[41]Updated_DISCOM_Summary!BH11</f>
        <v>0</v>
      </c>
      <c r="BI11" s="200">
        <f>[41]Updated_DISCOM_Summary!BI11</f>
        <v>2</v>
      </c>
      <c r="BJ11" s="200">
        <f>[41]Updated_DISCOM_Summary!BJ11</f>
        <v>10</v>
      </c>
      <c r="BK11" s="200">
        <f>[41]Updated_DISCOM_Summary!BK11</f>
        <v>0</v>
      </c>
      <c r="BL11" s="200" t="e">
        <f>[41]Updated_DISCOM_Summary!BL11</f>
        <v>#REF!</v>
      </c>
      <c r="BM11" s="200">
        <f>[41]Updated_DISCOM_Summary!BM11</f>
        <v>15</v>
      </c>
      <c r="BN11" s="200">
        <f>[41]Updated_DISCOM_Summary!BN11</f>
        <v>4</v>
      </c>
      <c r="BO11" s="200" t="e">
        <f>[41]Updated_DISCOM_Summary!BO11</f>
        <v>#REF!</v>
      </c>
      <c r="BP11" s="200">
        <f>[41]Updated_DISCOM_Summary!BP11</f>
        <v>0</v>
      </c>
      <c r="BQ11" s="200">
        <f>[41]Updated_DISCOM_Summary!BQ11</f>
        <v>0</v>
      </c>
      <c r="BR11" s="200">
        <f>[41]Updated_DISCOM_Summary!BR11</f>
        <v>0</v>
      </c>
      <c r="BS11" s="200">
        <f>[41]Updated_DISCOM_Summary!BS11</f>
        <v>0</v>
      </c>
      <c r="BT11" s="200">
        <f>[41]Updated_DISCOM_Summary!BT11</f>
        <v>1</v>
      </c>
      <c r="BU11" s="200">
        <f>[41]Updated_DISCOM_Summary!BU11</f>
        <v>0</v>
      </c>
      <c r="BV11" s="200">
        <f>[41]Updated_DISCOM_Summary!BV11</f>
        <v>0</v>
      </c>
      <c r="BW11" s="200">
        <f>[41]Updated_DISCOM_Summary!BW11</f>
        <v>1</v>
      </c>
      <c r="BX11" s="200">
        <f>[41]Updated_DISCOM_Summary!BX11</f>
        <v>5</v>
      </c>
      <c r="BY11" s="200">
        <f>[41]Updated_DISCOM_Summary!BY11</f>
        <v>4</v>
      </c>
      <c r="BZ11" s="200">
        <f>[41]Updated_DISCOM_Summary!BZ11</f>
        <v>1</v>
      </c>
      <c r="CA11" s="200">
        <f>[41]Updated_DISCOM_Summary!CA11</f>
        <v>0</v>
      </c>
      <c r="CB11" s="200">
        <f>[41]Updated_DISCOM_Summary!CB11</f>
        <v>10</v>
      </c>
      <c r="CC11" s="200">
        <f>[41]Updated_DISCOM_Summary!CC11</f>
        <v>58</v>
      </c>
      <c r="CD11" s="200">
        <f>[41]Updated_DISCOM_Summary!CD11</f>
        <v>46</v>
      </c>
      <c r="CE11" s="200">
        <f>[41]Updated_DISCOM_Summary!CE11</f>
        <v>0</v>
      </c>
      <c r="CF11" s="200">
        <f>[41]Updated_DISCOM_Summary!CF11</f>
        <v>2</v>
      </c>
      <c r="CG11" s="200">
        <f>[41]Updated_DISCOM_Summary!CG11</f>
        <v>10</v>
      </c>
      <c r="CH11" s="200">
        <f>[41]Updated_DISCOM_Summary!CH11</f>
        <v>6</v>
      </c>
      <c r="CI11" s="200" t="e">
        <f>[41]Updated_DISCOM_Summary!CI11</f>
        <v>#REF!</v>
      </c>
      <c r="CJ11" s="200">
        <f>[41]Updated_DISCOM_Summary!CJ11</f>
        <v>15</v>
      </c>
      <c r="CK11" s="200">
        <f>[41]Updated_DISCOM_Summary!CK11</f>
        <v>10</v>
      </c>
      <c r="CL11" s="200" t="e">
        <f>[41]Updated_DISCOM_Summary!CL11</f>
        <v>#REF!</v>
      </c>
      <c r="CM11" s="200">
        <f>[41]Updated_DISCOM_Summary!CM11</f>
        <v>1</v>
      </c>
      <c r="CN11" s="200">
        <f>[41]Updated_DISCOM_Summary!CN11</f>
        <v>3</v>
      </c>
      <c r="CO11" s="200">
        <f>[41]Updated_DISCOM_Summary!CO11</f>
        <v>0</v>
      </c>
      <c r="CP11" s="200">
        <f>[41]Updated_DISCOM_Summary!CP11</f>
        <v>0</v>
      </c>
      <c r="CQ11" s="200">
        <f>[41]Updated_DISCOM_Summary!CQ11</f>
        <v>1</v>
      </c>
      <c r="CR11" s="200">
        <f>[41]Updated_DISCOM_Summary!CR11</f>
        <v>1</v>
      </c>
      <c r="CS11" s="200">
        <f>[41]Updated_DISCOM_Summary!CS11</f>
        <v>0</v>
      </c>
      <c r="CT11" s="200">
        <f>[41]Updated_DISCOM_Summary!CT11</f>
        <v>4</v>
      </c>
      <c r="CU11" s="200">
        <f>[41]Updated_DISCOM_Summary!CU11</f>
        <v>28</v>
      </c>
      <c r="CV11" s="200">
        <f>[41]Updated_DISCOM_Summary!CV11</f>
        <v>22</v>
      </c>
      <c r="CW11" s="200">
        <f>[41]Updated_DISCOM_Summary!CW11</f>
        <v>1</v>
      </c>
      <c r="CX11" s="200">
        <f>[41]Updated_DISCOM_Summary!CX11</f>
        <v>0</v>
      </c>
      <c r="CY11" s="200">
        <f>[41]Updated_DISCOM_Summary!CY11</f>
        <v>16</v>
      </c>
      <c r="CZ11" s="200">
        <f>[41]Updated_DISCOM_Summary!CZ11</f>
        <v>88</v>
      </c>
      <c r="DA11" s="200">
        <f>[41]Updated_DISCOM_Summary!DA11</f>
        <v>70</v>
      </c>
      <c r="DB11" s="200">
        <f>[41]Updated_DISCOM_Summary!DB11</f>
        <v>0</v>
      </c>
      <c r="DC11" s="200">
        <f>[41]Updated_DISCOM_Summary!DC11</f>
        <v>6</v>
      </c>
      <c r="DD11" s="200">
        <f>[41]Updated_DISCOM_Summary!DD11</f>
        <v>30</v>
      </c>
      <c r="DE11" s="200">
        <f>[41]Updated_DISCOM_Summary!DE11</f>
        <v>3</v>
      </c>
      <c r="DF11" s="200" t="e">
        <f>[41]Updated_DISCOM_Summary!DF11</f>
        <v>#REF!</v>
      </c>
      <c r="DG11" s="200">
        <f>[41]Updated_DISCOM_Summary!DG11</f>
        <v>58</v>
      </c>
      <c r="DH11" s="200">
        <f>[41]Updated_DISCOM_Summary!DH11</f>
        <v>25</v>
      </c>
      <c r="DI11" s="200" t="e">
        <f>[41]Updated_DISCOM_Summary!DI11</f>
        <v>#REF!</v>
      </c>
      <c r="DJ11" s="200">
        <f>[41]Updated_DISCOM_Summary!DJ11</f>
        <v>0</v>
      </c>
      <c r="DK11" s="200">
        <f>[41]Updated_DISCOM_Summary!DK11</f>
        <v>0</v>
      </c>
      <c r="DL11" s="200">
        <f>[41]Updated_DISCOM_Summary!DL11</f>
        <v>0</v>
      </c>
      <c r="DM11" s="200">
        <f>[41]Updated_DISCOM_Summary!DM11</f>
        <v>0</v>
      </c>
      <c r="DN11" s="200">
        <f>[41]Updated_DISCOM_Summary!DN11</f>
        <v>5</v>
      </c>
      <c r="DO11" s="200">
        <f>[41]Updated_DISCOM_Summary!DO11</f>
        <v>1</v>
      </c>
      <c r="DP11" s="200">
        <f>[41]Updated_DISCOM_Summary!DP11</f>
        <v>0</v>
      </c>
      <c r="DQ11" s="200">
        <f>[41]Updated_DISCOM_Summary!DQ11</f>
        <v>3</v>
      </c>
      <c r="DR11" s="200">
        <f>[41]Updated_DISCOM_Summary!DR11</f>
        <v>28</v>
      </c>
      <c r="DS11" s="200">
        <f>[41]Updated_DISCOM_Summary!DS11</f>
        <v>18</v>
      </c>
      <c r="DT11" s="200">
        <f>[41]Updated_DISCOM_Summary!DT11</f>
        <v>0</v>
      </c>
      <c r="DU11" s="200">
        <f>[41]Updated_DISCOM_Summary!DU11</f>
        <v>1</v>
      </c>
      <c r="DV11" s="200">
        <f>[41]Updated_DISCOM_Summary!DV11</f>
        <v>7</v>
      </c>
      <c r="DW11" s="200">
        <f>[41]Updated_DISCOM_Summary!DW11</f>
        <v>43</v>
      </c>
      <c r="DX11" s="200">
        <f>[41]Updated_DISCOM_Summary!DX11</f>
        <v>34</v>
      </c>
      <c r="DY11" s="200">
        <f>[41]Updated_DISCOM_Summary!DY11</f>
        <v>0</v>
      </c>
      <c r="DZ11" s="200">
        <f>[41]Updated_DISCOM_Summary!DZ11</f>
        <v>4</v>
      </c>
      <c r="EA11" s="200">
        <f>[41]Updated_DISCOM_Summary!EA11</f>
        <v>20</v>
      </c>
      <c r="EB11" s="200">
        <f>[41]Updated_DISCOM_Summary!EB11</f>
        <v>3</v>
      </c>
      <c r="EC11" s="200" t="e">
        <f>[41]Updated_DISCOM_Summary!EC11</f>
        <v>#REF!</v>
      </c>
      <c r="ED11" s="200">
        <f>[41]Updated_DISCOM_Summary!ED11</f>
        <v>48</v>
      </c>
      <c r="EE11" s="200">
        <f>[41]Updated_DISCOM_Summary!EE11</f>
        <v>21</v>
      </c>
      <c r="EF11" s="200" t="e">
        <f>[41]Updated_DISCOM_Summary!EF11</f>
        <v>#REF!</v>
      </c>
      <c r="EG11" s="200">
        <f>[41]Updated_DISCOM_Summary!EG11</f>
        <v>1</v>
      </c>
      <c r="EH11" s="200">
        <f>[41]Updated_DISCOM_Summary!EH11</f>
        <v>3</v>
      </c>
      <c r="EI11" s="200">
        <f>[41]Updated_DISCOM_Summary!EI11</f>
        <v>0</v>
      </c>
      <c r="EJ11" s="200">
        <f>[41]Updated_DISCOM_Summary!EJ11</f>
        <v>0</v>
      </c>
      <c r="EK11" s="200">
        <f>[41]Updated_DISCOM_Summary!EK11</f>
        <v>5</v>
      </c>
      <c r="EL11" s="200">
        <f>[41]Updated_DISCOM_Summary!EL11</f>
        <v>2</v>
      </c>
      <c r="EM11" s="200">
        <f>[41]Updated_DISCOM_Summary!EM11</f>
        <v>0</v>
      </c>
      <c r="EN11" s="200">
        <f>[41]Updated_DISCOM_Summary!EN11</f>
        <v>11</v>
      </c>
      <c r="EO11" s="200">
        <f>[41]Updated_DISCOM_Summary!EO11</f>
        <v>76</v>
      </c>
      <c r="EP11" s="200">
        <f>[41]Updated_DISCOM_Summary!EP11</f>
        <v>56</v>
      </c>
      <c r="EQ11" s="200">
        <f>[41]Updated_DISCOM_Summary!EQ11</f>
        <v>4</v>
      </c>
      <c r="ER11" s="200">
        <f>[41]Updated_DISCOM_Summary!ER11</f>
        <v>1</v>
      </c>
      <c r="ES11" s="200">
        <f>[41]Updated_DISCOM_Summary!ES11</f>
        <v>44</v>
      </c>
      <c r="ET11" s="200">
        <f>[41]Updated_DISCOM_Summary!ET11</f>
        <v>260</v>
      </c>
      <c r="EU11" s="200">
        <f>[41]Updated_DISCOM_Summary!EU11</f>
        <v>206</v>
      </c>
      <c r="EV11" s="200">
        <f>[41]Updated_DISCOM_Summary!EV11</f>
        <v>0</v>
      </c>
      <c r="EW11" s="200">
        <f>[41]Updated_DISCOM_Summary!EW11</f>
        <v>15</v>
      </c>
      <c r="EX11" s="200">
        <f>[41]Updated_DISCOM_Summary!EX11</f>
        <v>75</v>
      </c>
      <c r="EY11" s="200">
        <f>[41]Updated_DISCOM_Summary!EY11</f>
        <v>12</v>
      </c>
      <c r="EZ11" s="200" t="e">
        <f>[41]Updated_DISCOM_Summary!EZ11</f>
        <v>#REF!</v>
      </c>
      <c r="FA11" s="200">
        <f>[41]Updated_DISCOM_Summary!FA11</f>
        <v>151</v>
      </c>
      <c r="FB11" s="200">
        <f>[41]Updated_DISCOM_Summary!FB11</f>
        <v>68</v>
      </c>
      <c r="FC11" s="200" t="e">
        <f>[41]Updated_DISCOM_Summary!FC11</f>
        <v>#REF!</v>
      </c>
      <c r="FD11" s="200">
        <f>[41]Updated_DISCOM_Summary!FD11</f>
        <v>4</v>
      </c>
      <c r="FE11" s="200">
        <f>[41]Updated_DISCOM_Summary!FE11</f>
        <v>12</v>
      </c>
      <c r="FF11" s="200">
        <f>[41]Updated_DISCOM_Summary!FF11</f>
        <v>0</v>
      </c>
      <c r="FG11" s="200">
        <f>[41]Updated_DISCOM_Summary!FG11</f>
        <v>0</v>
      </c>
      <c r="FH11" s="200">
        <f>[41]Updated_DISCOM_Summary!FH11</f>
        <v>14</v>
      </c>
      <c r="FI11" s="200">
        <f>[41]Updated_DISCOM_Summary!FI11</f>
        <v>2</v>
      </c>
      <c r="FJ11" s="200">
        <f>[41]Updated_DISCOM_Summary!FJ11</f>
        <v>0</v>
      </c>
      <c r="FK11" s="200">
        <f>[41]Updated_DISCOM_Summary!FK11</f>
        <v>10</v>
      </c>
      <c r="FL11" s="200">
        <f>[41]Updated_DISCOM_Summary!FL11</f>
        <v>71</v>
      </c>
      <c r="FM11" s="200">
        <f>[41]Updated_DISCOM_Summary!FM11</f>
        <v>52</v>
      </c>
      <c r="FN11" s="200">
        <f>[41]Updated_DISCOM_Summary!FN11</f>
        <v>4</v>
      </c>
      <c r="FO11" s="200">
        <f>[41]Updated_DISCOM_Summary!FO11</f>
        <v>1</v>
      </c>
      <c r="FP11" s="200">
        <f>[41]Updated_DISCOM_Summary!FP11</f>
        <v>42</v>
      </c>
      <c r="FQ11" s="200">
        <f>[41]Updated_DISCOM_Summary!FQ11</f>
        <v>250</v>
      </c>
      <c r="FR11" s="200">
        <f>[41]Updated_DISCOM_Summary!FR11</f>
        <v>198</v>
      </c>
      <c r="FS11" s="200">
        <f>[41]Updated_DISCOM_Summary!FS11</f>
        <v>0</v>
      </c>
      <c r="FT11" s="200">
        <f>[41]Updated_DISCOM_Summary!FT11</f>
        <v>15</v>
      </c>
      <c r="FU11" s="200">
        <f>[41]Updated_DISCOM_Summary!FU11</f>
        <v>75</v>
      </c>
      <c r="FV11" s="200">
        <f>[41]Updated_DISCOM_Summary!FV11</f>
        <v>12</v>
      </c>
      <c r="FW11" s="200" t="e">
        <f>[41]Updated_DISCOM_Summary!FW11</f>
        <v>#REF!</v>
      </c>
      <c r="FX11" s="200">
        <f>[41]Updated_DISCOM_Summary!FX11</f>
        <v>146</v>
      </c>
      <c r="FY11" s="200">
        <f>[41]Updated_DISCOM_Summary!FY11</f>
        <v>64</v>
      </c>
      <c r="FZ11" s="200" t="e">
        <f>[41]Updated_DISCOM_Summary!FZ11</f>
        <v>#REF!</v>
      </c>
      <c r="GA11" s="200">
        <f>[41]Updated_DISCOM_Summary!GA11</f>
        <v>2</v>
      </c>
      <c r="GB11" s="200">
        <f>[41]Updated_DISCOM_Summary!GB11</f>
        <v>6</v>
      </c>
      <c r="GC11" s="200">
        <f>[41]Updated_DISCOM_Summary!GC11</f>
        <v>0</v>
      </c>
      <c r="GD11" s="200">
        <f>[41]Updated_DISCOM_Summary!GD11</f>
        <v>0</v>
      </c>
      <c r="GE11" s="200">
        <f>[41]Updated_DISCOM_Summary!GE11</f>
        <v>13</v>
      </c>
    </row>
    <row r="12" spans="1:187">
      <c r="A12" s="198">
        <v>5</v>
      </c>
      <c r="B12" s="199" t="s">
        <v>63</v>
      </c>
      <c r="C12" s="178">
        <v>5</v>
      </c>
      <c r="D12" s="200">
        <f>[41]Updated_DISCOM_Summary!D12</f>
        <v>0</v>
      </c>
      <c r="E12" s="200">
        <f>[41]Updated_DISCOM_Summary!E12</f>
        <v>0</v>
      </c>
      <c r="F12" s="200">
        <f>[41]Updated_DISCOM_Summary!F12</f>
        <v>0</v>
      </c>
      <c r="G12" s="200">
        <f>[41]Updated_DISCOM_Summary!G12</f>
        <v>0</v>
      </c>
      <c r="H12" s="200">
        <f>[41]Updated_DISCOM_Summary!H12</f>
        <v>0</v>
      </c>
      <c r="I12" s="200">
        <f>[41]Updated_DISCOM_Summary!I12</f>
        <v>0</v>
      </c>
      <c r="J12" s="200">
        <f>[41]Updated_DISCOM_Summary!J12</f>
        <v>0</v>
      </c>
      <c r="K12" s="200">
        <f>[41]Updated_DISCOM_Summary!K12</f>
        <v>3</v>
      </c>
      <c r="L12" s="200">
        <f>[41]Updated_DISCOM_Summary!L12</f>
        <v>15</v>
      </c>
      <c r="M12" s="200">
        <f>[41]Updated_DISCOM_Summary!M12</f>
        <v>12</v>
      </c>
      <c r="N12" s="200">
        <f>[41]Updated_DISCOM_Summary!N12</f>
        <v>0</v>
      </c>
      <c r="O12" s="200">
        <f>[41]Updated_DISCOM_Summary!O12</f>
        <v>2</v>
      </c>
      <c r="P12" s="200">
        <f>[41]Updated_DISCOM_Summary!P12</f>
        <v>10</v>
      </c>
      <c r="Q12" s="200">
        <f>[41]Updated_DISCOM_Summary!Q12</f>
        <v>8</v>
      </c>
      <c r="R12" s="200" t="e">
        <f>[41]Updated_DISCOM_Summary!R12</f>
        <v>#REF!</v>
      </c>
      <c r="S12" s="200">
        <f>[41]Updated_DISCOM_Summary!S12</f>
        <v>10</v>
      </c>
      <c r="T12" s="200">
        <f>[41]Updated_DISCOM_Summary!T12</f>
        <v>8</v>
      </c>
      <c r="U12" s="200" t="e">
        <f>[41]Updated_DISCOM_Summary!U12</f>
        <v>#REF!</v>
      </c>
      <c r="V12" s="200">
        <f>[41]Updated_DISCOM_Summary!V12</f>
        <v>0</v>
      </c>
      <c r="W12" s="200">
        <f>[41]Updated_DISCOM_Summary!W12</f>
        <v>0</v>
      </c>
      <c r="X12" s="200">
        <f>[41]Updated_DISCOM_Summary!X12</f>
        <v>0</v>
      </c>
      <c r="Y12" s="200">
        <f>[41]Updated_DISCOM_Summary!Y12</f>
        <v>0</v>
      </c>
      <c r="Z12" s="200">
        <f>[41]Updated_DISCOM_Summary!Z12</f>
        <v>0</v>
      </c>
      <c r="AA12" s="200">
        <f>[41]Updated_DISCOM_Summary!AA12</f>
        <v>0</v>
      </c>
      <c r="AB12" s="200">
        <f>[41]Updated_DISCOM_Summary!AB12</f>
        <v>0</v>
      </c>
      <c r="AC12" s="200">
        <f>[41]Updated_DISCOM_Summary!AC12</f>
        <v>3</v>
      </c>
      <c r="AD12" s="200">
        <f>[41]Updated_DISCOM_Summary!AD12</f>
        <v>15</v>
      </c>
      <c r="AE12" s="200">
        <f>[41]Updated_DISCOM_Summary!AE12</f>
        <v>12</v>
      </c>
      <c r="AF12" s="200">
        <f>[41]Updated_DISCOM_Summary!AF12</f>
        <v>0</v>
      </c>
      <c r="AG12" s="200">
        <f>[41]Updated_DISCOM_Summary!AG12</f>
        <v>0</v>
      </c>
      <c r="AH12" s="200">
        <f>[41]Updated_DISCOM_Summary!AH12</f>
        <v>4</v>
      </c>
      <c r="AI12" s="200">
        <f>[41]Updated_DISCOM_Summary!AI12</f>
        <v>20</v>
      </c>
      <c r="AJ12" s="200">
        <f>[41]Updated_DISCOM_Summary!AJ12</f>
        <v>16</v>
      </c>
      <c r="AK12" s="200">
        <f>[41]Updated_DISCOM_Summary!AK12</f>
        <v>0</v>
      </c>
      <c r="AL12" s="200">
        <f>[41]Updated_DISCOM_Summary!AL12</f>
        <v>2</v>
      </c>
      <c r="AM12" s="200">
        <f>[41]Updated_DISCOM_Summary!AM12</f>
        <v>10</v>
      </c>
      <c r="AN12" s="200">
        <f>[41]Updated_DISCOM_Summary!AN12</f>
        <v>1</v>
      </c>
      <c r="AO12" s="200" t="e">
        <f>[41]Updated_DISCOM_Summary!AO12</f>
        <v>#REF!</v>
      </c>
      <c r="AP12" s="200">
        <f>[41]Updated_DISCOM_Summary!AP12</f>
        <v>25</v>
      </c>
      <c r="AQ12" s="200">
        <f>[41]Updated_DISCOM_Summary!AQ12</f>
        <v>13</v>
      </c>
      <c r="AR12" s="200" t="e">
        <f>[41]Updated_DISCOM_Summary!AR12</f>
        <v>#REF!</v>
      </c>
      <c r="AS12" s="200">
        <f>[41]Updated_DISCOM_Summary!AS12</f>
        <v>0</v>
      </c>
      <c r="AT12" s="200">
        <f>[41]Updated_DISCOM_Summary!AT12</f>
        <v>0</v>
      </c>
      <c r="AU12" s="200">
        <f>[41]Updated_DISCOM_Summary!AU12</f>
        <v>1</v>
      </c>
      <c r="AV12" s="200">
        <f>[41]Updated_DISCOM_Summary!AV12</f>
        <v>1.85</v>
      </c>
      <c r="AW12" s="200">
        <f>[41]Updated_DISCOM_Summary!AW12</f>
        <v>3</v>
      </c>
      <c r="AX12" s="200">
        <f>[41]Updated_DISCOM_Summary!AX12</f>
        <v>0</v>
      </c>
      <c r="AY12" s="200">
        <f>[41]Updated_DISCOM_Summary!AY12</f>
        <v>0</v>
      </c>
      <c r="AZ12" s="200">
        <f>[41]Updated_DISCOM_Summary!AZ12</f>
        <v>3</v>
      </c>
      <c r="BA12" s="200">
        <f>[41]Updated_DISCOM_Summary!BA12</f>
        <v>20</v>
      </c>
      <c r="BB12" s="200">
        <f>[41]Updated_DISCOM_Summary!BB12</f>
        <v>12</v>
      </c>
      <c r="BC12" s="200">
        <f>[41]Updated_DISCOM_Summary!BC12</f>
        <v>0</v>
      </c>
      <c r="BD12" s="200">
        <f>[41]Updated_DISCOM_Summary!BD12</f>
        <v>0</v>
      </c>
      <c r="BE12" s="200">
        <f>[41]Updated_DISCOM_Summary!BE12</f>
        <v>8</v>
      </c>
      <c r="BF12" s="200">
        <f>[41]Updated_DISCOM_Summary!BF12</f>
        <v>40</v>
      </c>
      <c r="BG12" s="200">
        <f>[41]Updated_DISCOM_Summary!BG12</f>
        <v>32</v>
      </c>
      <c r="BH12" s="200">
        <f>[41]Updated_DISCOM_Summary!BH12</f>
        <v>0</v>
      </c>
      <c r="BI12" s="200">
        <f>[41]Updated_DISCOM_Summary!BI12</f>
        <v>5</v>
      </c>
      <c r="BJ12" s="200">
        <f>[41]Updated_DISCOM_Summary!BJ12</f>
        <v>25</v>
      </c>
      <c r="BK12" s="200">
        <f>[41]Updated_DISCOM_Summary!BK12</f>
        <v>11</v>
      </c>
      <c r="BL12" s="200" t="e">
        <f>[41]Updated_DISCOM_Summary!BL12</f>
        <v>#REF!</v>
      </c>
      <c r="BM12" s="200">
        <f>[41]Updated_DISCOM_Summary!BM12</f>
        <v>45</v>
      </c>
      <c r="BN12" s="200">
        <f>[41]Updated_DISCOM_Summary!BN12</f>
        <v>23</v>
      </c>
      <c r="BO12" s="200" t="e">
        <f>[41]Updated_DISCOM_Summary!BO12</f>
        <v>#REF!</v>
      </c>
      <c r="BP12" s="200">
        <f>[41]Updated_DISCOM_Summary!BP12</f>
        <v>0</v>
      </c>
      <c r="BQ12" s="200">
        <f>[41]Updated_DISCOM_Summary!BQ12</f>
        <v>0</v>
      </c>
      <c r="BR12" s="200">
        <f>[41]Updated_DISCOM_Summary!BR12</f>
        <v>3</v>
      </c>
      <c r="BS12" s="200">
        <f>[41]Updated_DISCOM_Summary!BS12</f>
        <v>5.5500000000000007</v>
      </c>
      <c r="BT12" s="200">
        <f>[41]Updated_DISCOM_Summary!BT12</f>
        <v>4</v>
      </c>
      <c r="BU12" s="200">
        <f>[41]Updated_DISCOM_Summary!BU12</f>
        <v>0</v>
      </c>
      <c r="BV12" s="200">
        <f>[41]Updated_DISCOM_Summary!BV12</f>
        <v>0</v>
      </c>
      <c r="BW12" s="200">
        <f>[41]Updated_DISCOM_Summary!BW12</f>
        <v>5</v>
      </c>
      <c r="BX12" s="200">
        <f>[41]Updated_DISCOM_Summary!BX12</f>
        <v>25</v>
      </c>
      <c r="BY12" s="200">
        <f>[41]Updated_DISCOM_Summary!BY12</f>
        <v>20</v>
      </c>
      <c r="BZ12" s="200">
        <f>[41]Updated_DISCOM_Summary!BZ12</f>
        <v>0</v>
      </c>
      <c r="CA12" s="200">
        <f>[41]Updated_DISCOM_Summary!CA12</f>
        <v>0</v>
      </c>
      <c r="CB12" s="200">
        <f>[41]Updated_DISCOM_Summary!CB12</f>
        <v>9</v>
      </c>
      <c r="CC12" s="200">
        <f>[41]Updated_DISCOM_Summary!CC12</f>
        <v>45</v>
      </c>
      <c r="CD12" s="200">
        <f>[41]Updated_DISCOM_Summary!CD12</f>
        <v>36</v>
      </c>
      <c r="CE12" s="200">
        <f>[41]Updated_DISCOM_Summary!CE12</f>
        <v>0</v>
      </c>
      <c r="CF12" s="200">
        <f>[41]Updated_DISCOM_Summary!CF12</f>
        <v>2</v>
      </c>
      <c r="CG12" s="200">
        <f>[41]Updated_DISCOM_Summary!CG12</f>
        <v>10</v>
      </c>
      <c r="CH12" s="200">
        <f>[41]Updated_DISCOM_Summary!CH12</f>
        <v>8</v>
      </c>
      <c r="CI12" s="200" t="e">
        <f>[41]Updated_DISCOM_Summary!CI12</f>
        <v>#REF!</v>
      </c>
      <c r="CJ12" s="200">
        <f>[41]Updated_DISCOM_Summary!CJ12</f>
        <v>35</v>
      </c>
      <c r="CK12" s="200">
        <f>[41]Updated_DISCOM_Summary!CK12</f>
        <v>28</v>
      </c>
      <c r="CL12" s="200" t="e">
        <f>[41]Updated_DISCOM_Summary!CL12</f>
        <v>#REF!</v>
      </c>
      <c r="CM12" s="200">
        <f>[41]Updated_DISCOM_Summary!CM12</f>
        <v>0</v>
      </c>
      <c r="CN12" s="200">
        <f>[41]Updated_DISCOM_Summary!CN12</f>
        <v>0</v>
      </c>
      <c r="CO12" s="200">
        <f>[41]Updated_DISCOM_Summary!CO12</f>
        <v>3</v>
      </c>
      <c r="CP12" s="200">
        <f>[41]Updated_DISCOM_Summary!CP12</f>
        <v>5.5500000000000007</v>
      </c>
      <c r="CQ12" s="200">
        <f>[41]Updated_DISCOM_Summary!CQ12</f>
        <v>5</v>
      </c>
      <c r="CR12" s="200">
        <f>[41]Updated_DISCOM_Summary!CR12</f>
        <v>0</v>
      </c>
      <c r="CS12" s="200">
        <f>[41]Updated_DISCOM_Summary!CS12</f>
        <v>0</v>
      </c>
      <c r="CT12" s="200">
        <f>[41]Updated_DISCOM_Summary!CT12</f>
        <v>6</v>
      </c>
      <c r="CU12" s="200">
        <f>[41]Updated_DISCOM_Summary!CU12</f>
        <v>35</v>
      </c>
      <c r="CV12" s="200">
        <f>[41]Updated_DISCOM_Summary!CV12</f>
        <v>24</v>
      </c>
      <c r="CW12" s="200">
        <f>[41]Updated_DISCOM_Summary!CW12</f>
        <v>1</v>
      </c>
      <c r="CX12" s="200">
        <f>[41]Updated_DISCOM_Summary!CX12</f>
        <v>1</v>
      </c>
      <c r="CY12" s="200">
        <f>[41]Updated_DISCOM_Summary!CY12</f>
        <v>13</v>
      </c>
      <c r="CZ12" s="200">
        <f>[41]Updated_DISCOM_Summary!CZ12</f>
        <v>81</v>
      </c>
      <c r="DA12" s="200">
        <f>[41]Updated_DISCOM_Summary!DA12</f>
        <v>64</v>
      </c>
      <c r="DB12" s="200">
        <f>[41]Updated_DISCOM_Summary!DB12</f>
        <v>0</v>
      </c>
      <c r="DC12" s="200">
        <f>[41]Updated_DISCOM_Summary!DC12</f>
        <v>4</v>
      </c>
      <c r="DD12" s="200">
        <f>[41]Updated_DISCOM_Summary!DD12</f>
        <v>20</v>
      </c>
      <c r="DE12" s="200">
        <f>[41]Updated_DISCOM_Summary!DE12</f>
        <v>3</v>
      </c>
      <c r="DF12" s="200" t="e">
        <f>[41]Updated_DISCOM_Summary!DF12</f>
        <v>#REF!</v>
      </c>
      <c r="DG12" s="200">
        <f>[41]Updated_DISCOM_Summary!DG12</f>
        <v>55</v>
      </c>
      <c r="DH12" s="200">
        <f>[41]Updated_DISCOM_Summary!DH12</f>
        <v>27</v>
      </c>
      <c r="DI12" s="200" t="e">
        <f>[41]Updated_DISCOM_Summary!DI12</f>
        <v>#REF!</v>
      </c>
      <c r="DJ12" s="200">
        <f>[41]Updated_DISCOM_Summary!DJ12</f>
        <v>0</v>
      </c>
      <c r="DK12" s="200">
        <f>[41]Updated_DISCOM_Summary!DK12</f>
        <v>0</v>
      </c>
      <c r="DL12" s="200">
        <f>[41]Updated_DISCOM_Summary!DL12</f>
        <v>0</v>
      </c>
      <c r="DM12" s="200">
        <f>[41]Updated_DISCOM_Summary!DM12</f>
        <v>0</v>
      </c>
      <c r="DN12" s="200">
        <f>[41]Updated_DISCOM_Summary!DN12</f>
        <v>7</v>
      </c>
      <c r="DO12" s="200">
        <f>[41]Updated_DISCOM_Summary!DO12</f>
        <v>0</v>
      </c>
      <c r="DP12" s="200">
        <f>[41]Updated_DISCOM_Summary!DP12</f>
        <v>0</v>
      </c>
      <c r="DQ12" s="200">
        <f>[41]Updated_DISCOM_Summary!DQ12</f>
        <v>5</v>
      </c>
      <c r="DR12" s="200">
        <f>[41]Updated_DISCOM_Summary!DR12</f>
        <v>30</v>
      </c>
      <c r="DS12" s="200">
        <f>[41]Updated_DISCOM_Summary!DS12</f>
        <v>20</v>
      </c>
      <c r="DT12" s="200">
        <f>[41]Updated_DISCOM_Summary!DT12</f>
        <v>1</v>
      </c>
      <c r="DU12" s="200">
        <f>[41]Updated_DISCOM_Summary!DU12</f>
        <v>0</v>
      </c>
      <c r="DV12" s="200">
        <f>[41]Updated_DISCOM_Summary!DV12</f>
        <v>11</v>
      </c>
      <c r="DW12" s="200">
        <f>[41]Updated_DISCOM_Summary!DW12</f>
        <v>63</v>
      </c>
      <c r="DX12" s="200">
        <f>[41]Updated_DISCOM_Summary!DX12</f>
        <v>50</v>
      </c>
      <c r="DY12" s="200">
        <f>[41]Updated_DISCOM_Summary!DY12</f>
        <v>0</v>
      </c>
      <c r="DZ12" s="200">
        <f>[41]Updated_DISCOM_Summary!DZ12</f>
        <v>7</v>
      </c>
      <c r="EA12" s="200">
        <f>[41]Updated_DISCOM_Summary!EA12</f>
        <v>35</v>
      </c>
      <c r="EB12" s="200">
        <f>[41]Updated_DISCOM_Summary!EB12</f>
        <v>0</v>
      </c>
      <c r="EC12" s="200" t="e">
        <f>[41]Updated_DISCOM_Summary!EC12</f>
        <v>#REF!</v>
      </c>
      <c r="ED12" s="200">
        <f>[41]Updated_DISCOM_Summary!ED12</f>
        <v>65</v>
      </c>
      <c r="EE12" s="200">
        <f>[41]Updated_DISCOM_Summary!EE12</f>
        <v>20</v>
      </c>
      <c r="EF12" s="200" t="e">
        <f>[41]Updated_DISCOM_Summary!EF12</f>
        <v>#REF!</v>
      </c>
      <c r="EG12" s="200">
        <f>[41]Updated_DISCOM_Summary!EG12</f>
        <v>3</v>
      </c>
      <c r="EH12" s="200">
        <f>[41]Updated_DISCOM_Summary!EH12</f>
        <v>9</v>
      </c>
      <c r="EI12" s="200">
        <f>[41]Updated_DISCOM_Summary!EI12</f>
        <v>4</v>
      </c>
      <c r="EJ12" s="200">
        <f>[41]Updated_DISCOM_Summary!EJ12</f>
        <v>7.4</v>
      </c>
      <c r="EK12" s="200">
        <f>[41]Updated_DISCOM_Summary!EK12</f>
        <v>6</v>
      </c>
      <c r="EL12" s="200">
        <f>[41]Updated_DISCOM_Summary!EL12</f>
        <v>0</v>
      </c>
      <c r="EM12" s="200">
        <f>[41]Updated_DISCOM_Summary!EM12</f>
        <v>0</v>
      </c>
      <c r="EN12" s="200">
        <f>[41]Updated_DISCOM_Summary!EN12</f>
        <v>22</v>
      </c>
      <c r="EO12" s="200">
        <f>[41]Updated_DISCOM_Summary!EO12</f>
        <v>125</v>
      </c>
      <c r="EP12" s="200">
        <f>[41]Updated_DISCOM_Summary!EP12</f>
        <v>88</v>
      </c>
      <c r="EQ12" s="200">
        <f>[41]Updated_DISCOM_Summary!EQ12</f>
        <v>2</v>
      </c>
      <c r="ER12" s="200">
        <f>[41]Updated_DISCOM_Summary!ER12</f>
        <v>1</v>
      </c>
      <c r="ES12" s="200">
        <f>[41]Updated_DISCOM_Summary!ES12</f>
        <v>48</v>
      </c>
      <c r="ET12" s="200">
        <f>[41]Updated_DISCOM_Summary!ET12</f>
        <v>264</v>
      </c>
      <c r="EU12" s="200">
        <f>[41]Updated_DISCOM_Summary!EU12</f>
        <v>210</v>
      </c>
      <c r="EV12" s="200">
        <f>[41]Updated_DISCOM_Summary!EV12</f>
        <v>0</v>
      </c>
      <c r="EW12" s="200">
        <f>[41]Updated_DISCOM_Summary!EW12</f>
        <v>22</v>
      </c>
      <c r="EX12" s="200">
        <f>[41]Updated_DISCOM_Summary!EX12</f>
        <v>110</v>
      </c>
      <c r="EY12" s="200">
        <f>[41]Updated_DISCOM_Summary!EY12</f>
        <v>31</v>
      </c>
      <c r="EZ12" s="200" t="e">
        <f>[41]Updated_DISCOM_Summary!EZ12</f>
        <v>#REF!</v>
      </c>
      <c r="FA12" s="200">
        <f>[41]Updated_DISCOM_Summary!FA12</f>
        <v>235</v>
      </c>
      <c r="FB12" s="200">
        <f>[41]Updated_DISCOM_Summary!FB12</f>
        <v>119</v>
      </c>
      <c r="FC12" s="200" t="e">
        <f>[41]Updated_DISCOM_Summary!FC12</f>
        <v>#REF!</v>
      </c>
      <c r="FD12" s="200">
        <f>[41]Updated_DISCOM_Summary!FD12</f>
        <v>3</v>
      </c>
      <c r="FE12" s="200">
        <f>[41]Updated_DISCOM_Summary!FE12</f>
        <v>9</v>
      </c>
      <c r="FF12" s="200">
        <f>[41]Updated_DISCOM_Summary!FF12</f>
        <v>11</v>
      </c>
      <c r="FG12" s="200">
        <f>[41]Updated_DISCOM_Summary!FG12</f>
        <v>20.350000000000001</v>
      </c>
      <c r="FH12" s="200">
        <f>[41]Updated_DISCOM_Summary!FH12</f>
        <v>25</v>
      </c>
      <c r="FI12" s="200">
        <f>[41]Updated_DISCOM_Summary!FI12</f>
        <v>0</v>
      </c>
      <c r="FJ12" s="200">
        <f>[41]Updated_DISCOM_Summary!FJ12</f>
        <v>0</v>
      </c>
      <c r="FK12" s="200">
        <f>[41]Updated_DISCOM_Summary!FK12</f>
        <v>22</v>
      </c>
      <c r="FL12" s="200">
        <f>[41]Updated_DISCOM_Summary!FL12</f>
        <v>125</v>
      </c>
      <c r="FM12" s="200">
        <f>[41]Updated_DISCOM_Summary!FM12</f>
        <v>88</v>
      </c>
      <c r="FN12" s="200">
        <f>[41]Updated_DISCOM_Summary!FN12</f>
        <v>2</v>
      </c>
      <c r="FO12" s="200">
        <f>[41]Updated_DISCOM_Summary!FO12</f>
        <v>1</v>
      </c>
      <c r="FP12" s="200">
        <f>[41]Updated_DISCOM_Summary!FP12</f>
        <v>45</v>
      </c>
      <c r="FQ12" s="200">
        <f>[41]Updated_DISCOM_Summary!FQ12</f>
        <v>249</v>
      </c>
      <c r="FR12" s="200">
        <f>[41]Updated_DISCOM_Summary!FR12</f>
        <v>198</v>
      </c>
      <c r="FS12" s="200">
        <f>[41]Updated_DISCOM_Summary!FS12</f>
        <v>0</v>
      </c>
      <c r="FT12" s="200">
        <f>[41]Updated_DISCOM_Summary!FT12</f>
        <v>20</v>
      </c>
      <c r="FU12" s="200">
        <f>[41]Updated_DISCOM_Summary!FU12</f>
        <v>100</v>
      </c>
      <c r="FV12" s="200">
        <f>[41]Updated_DISCOM_Summary!FV12</f>
        <v>23</v>
      </c>
      <c r="FW12" s="200" t="e">
        <f>[41]Updated_DISCOM_Summary!FW12</f>
        <v>#REF!</v>
      </c>
      <c r="FX12" s="200">
        <f>[41]Updated_DISCOM_Summary!FX12</f>
        <v>225</v>
      </c>
      <c r="FY12" s="200">
        <f>[41]Updated_DISCOM_Summary!FY12</f>
        <v>111</v>
      </c>
      <c r="FZ12" s="200" t="e">
        <f>[41]Updated_DISCOM_Summary!FZ12</f>
        <v>#REF!</v>
      </c>
      <c r="GA12" s="200">
        <f>[41]Updated_DISCOM_Summary!GA12</f>
        <v>3</v>
      </c>
      <c r="GB12" s="200">
        <f>[41]Updated_DISCOM_Summary!GB12</f>
        <v>9</v>
      </c>
      <c r="GC12" s="200">
        <f>[41]Updated_DISCOM_Summary!GC12</f>
        <v>11</v>
      </c>
      <c r="GD12" s="200">
        <f>[41]Updated_DISCOM_Summary!GD12</f>
        <v>20.350000000000001</v>
      </c>
      <c r="GE12" s="200">
        <f>[41]Updated_DISCOM_Summary!GE12</f>
        <v>25</v>
      </c>
    </row>
    <row r="13" spans="1:187">
      <c r="A13" s="198">
        <v>6</v>
      </c>
      <c r="B13" s="199" t="s">
        <v>62</v>
      </c>
      <c r="C13" s="178">
        <v>6</v>
      </c>
      <c r="D13" s="200">
        <f>[41]Updated_DISCOM_Summary!D13</f>
        <v>1</v>
      </c>
      <c r="E13" s="200">
        <f>[41]Updated_DISCOM_Summary!E13</f>
        <v>0</v>
      </c>
      <c r="F13" s="200">
        <f>[41]Updated_DISCOM_Summary!F13</f>
        <v>1</v>
      </c>
      <c r="G13" s="200">
        <f>[41]Updated_DISCOM_Summary!G13</f>
        <v>18</v>
      </c>
      <c r="H13" s="200">
        <f>[41]Updated_DISCOM_Summary!H13</f>
        <v>10</v>
      </c>
      <c r="I13" s="200">
        <f>[41]Updated_DISCOM_Summary!I13</f>
        <v>0</v>
      </c>
      <c r="J13" s="200">
        <f>[41]Updated_DISCOM_Summary!J13</f>
        <v>0</v>
      </c>
      <c r="K13" s="200">
        <f>[41]Updated_DISCOM_Summary!K13</f>
        <v>2</v>
      </c>
      <c r="L13" s="200">
        <f>[41]Updated_DISCOM_Summary!L13</f>
        <v>10</v>
      </c>
      <c r="M13" s="200">
        <f>[41]Updated_DISCOM_Summary!M13</f>
        <v>8</v>
      </c>
      <c r="N13" s="200">
        <f>[41]Updated_DISCOM_Summary!N13</f>
        <v>0</v>
      </c>
      <c r="O13" s="200">
        <f>[41]Updated_DISCOM_Summary!O13</f>
        <v>1</v>
      </c>
      <c r="P13" s="200">
        <f>[41]Updated_DISCOM_Summary!P13</f>
        <v>5</v>
      </c>
      <c r="Q13" s="200">
        <f>[41]Updated_DISCOM_Summary!Q13</f>
        <v>2</v>
      </c>
      <c r="R13" s="200" t="e">
        <f>[41]Updated_DISCOM_Summary!R13</f>
        <v>#REF!</v>
      </c>
      <c r="S13" s="200">
        <f>[41]Updated_DISCOM_Summary!S13</f>
        <v>23</v>
      </c>
      <c r="T13" s="200">
        <f>[41]Updated_DISCOM_Summary!T13</f>
        <v>12</v>
      </c>
      <c r="U13" s="200" t="e">
        <f>[41]Updated_DISCOM_Summary!U13</f>
        <v>#REF!</v>
      </c>
      <c r="V13" s="200">
        <f>[41]Updated_DISCOM_Summary!V13</f>
        <v>2</v>
      </c>
      <c r="W13" s="200">
        <f>[41]Updated_DISCOM_Summary!W13</f>
        <v>6</v>
      </c>
      <c r="X13" s="200">
        <f>[41]Updated_DISCOM_Summary!X13</f>
        <v>0</v>
      </c>
      <c r="Y13" s="200">
        <f>[41]Updated_DISCOM_Summary!Y13</f>
        <v>0</v>
      </c>
      <c r="Z13" s="200">
        <f>[41]Updated_DISCOM_Summary!Z13</f>
        <v>3</v>
      </c>
      <c r="AA13" s="200">
        <f>[41]Updated_DISCOM_Summary!AA13</f>
        <v>0</v>
      </c>
      <c r="AB13" s="200">
        <f>[41]Updated_DISCOM_Summary!AB13</f>
        <v>1</v>
      </c>
      <c r="AC13" s="200">
        <f>[41]Updated_DISCOM_Summary!AC13</f>
        <v>3</v>
      </c>
      <c r="AD13" s="200">
        <f>[41]Updated_DISCOM_Summary!AD13</f>
        <v>33</v>
      </c>
      <c r="AE13" s="200">
        <f>[41]Updated_DISCOM_Summary!AE13</f>
        <v>18</v>
      </c>
      <c r="AF13" s="200">
        <f>[41]Updated_DISCOM_Summary!AF13</f>
        <v>1</v>
      </c>
      <c r="AG13" s="200">
        <f>[41]Updated_DISCOM_Summary!AG13</f>
        <v>0</v>
      </c>
      <c r="AH13" s="200">
        <f>[41]Updated_DISCOM_Summary!AH13</f>
        <v>4</v>
      </c>
      <c r="AI13" s="200">
        <f>[41]Updated_DISCOM_Summary!AI13</f>
        <v>28</v>
      </c>
      <c r="AJ13" s="200">
        <f>[41]Updated_DISCOM_Summary!AJ13</f>
        <v>22</v>
      </c>
      <c r="AK13" s="200">
        <f>[41]Updated_DISCOM_Summary!AK13</f>
        <v>0</v>
      </c>
      <c r="AL13" s="200">
        <f>[41]Updated_DISCOM_Summary!AL13</f>
        <v>8</v>
      </c>
      <c r="AM13" s="200">
        <f>[41]Updated_DISCOM_Summary!AM13</f>
        <v>40</v>
      </c>
      <c r="AN13" s="200">
        <f>[41]Updated_DISCOM_Summary!AN13</f>
        <v>1</v>
      </c>
      <c r="AO13" s="200" t="e">
        <f>[41]Updated_DISCOM_Summary!AO13</f>
        <v>#REF!</v>
      </c>
      <c r="AP13" s="200">
        <f>[41]Updated_DISCOM_Summary!AP13</f>
        <v>73</v>
      </c>
      <c r="AQ13" s="200">
        <f>[41]Updated_DISCOM_Summary!AQ13</f>
        <v>19</v>
      </c>
      <c r="AR13" s="200" t="e">
        <f>[41]Updated_DISCOM_Summary!AR13</f>
        <v>#REF!</v>
      </c>
      <c r="AS13" s="200">
        <f>[41]Updated_DISCOM_Summary!AS13</f>
        <v>0</v>
      </c>
      <c r="AT13" s="200">
        <f>[41]Updated_DISCOM_Summary!AT13</f>
        <v>0</v>
      </c>
      <c r="AU13" s="200">
        <f>[41]Updated_DISCOM_Summary!AU13</f>
        <v>0</v>
      </c>
      <c r="AV13" s="200">
        <f>[41]Updated_DISCOM_Summary!AV13</f>
        <v>0</v>
      </c>
      <c r="AW13" s="200">
        <f>[41]Updated_DISCOM_Summary!AW13</f>
        <v>6</v>
      </c>
      <c r="AX13" s="200">
        <f>[41]Updated_DISCOM_Summary!AX13</f>
        <v>0</v>
      </c>
      <c r="AY13" s="200">
        <f>[41]Updated_DISCOM_Summary!AY13</f>
        <v>0</v>
      </c>
      <c r="AZ13" s="200">
        <f>[41]Updated_DISCOM_Summary!AZ13</f>
        <v>11</v>
      </c>
      <c r="BA13" s="200">
        <f>[41]Updated_DISCOM_Summary!BA13</f>
        <v>75</v>
      </c>
      <c r="BB13" s="200">
        <f>[41]Updated_DISCOM_Summary!BB13</f>
        <v>44</v>
      </c>
      <c r="BC13" s="200">
        <f>[41]Updated_DISCOM_Summary!BC13</f>
        <v>1</v>
      </c>
      <c r="BD13" s="200">
        <f>[41]Updated_DISCOM_Summary!BD13</f>
        <v>0</v>
      </c>
      <c r="BE13" s="200">
        <f>[41]Updated_DISCOM_Summary!BE13</f>
        <v>8</v>
      </c>
      <c r="BF13" s="200">
        <f>[41]Updated_DISCOM_Summary!BF13</f>
        <v>48</v>
      </c>
      <c r="BG13" s="200">
        <f>[41]Updated_DISCOM_Summary!BG13</f>
        <v>38</v>
      </c>
      <c r="BH13" s="200">
        <f>[41]Updated_DISCOM_Summary!BH13</f>
        <v>0</v>
      </c>
      <c r="BI13" s="200">
        <f>[41]Updated_DISCOM_Summary!BI13</f>
        <v>9</v>
      </c>
      <c r="BJ13" s="200">
        <f>[41]Updated_DISCOM_Summary!BJ13</f>
        <v>45</v>
      </c>
      <c r="BK13" s="200">
        <f>[41]Updated_DISCOM_Summary!BK13</f>
        <v>2</v>
      </c>
      <c r="BL13" s="200" t="e">
        <f>[41]Updated_DISCOM_Summary!BL13</f>
        <v>#REF!</v>
      </c>
      <c r="BM13" s="200">
        <f>[41]Updated_DISCOM_Summary!BM13</f>
        <v>120</v>
      </c>
      <c r="BN13" s="200">
        <f>[41]Updated_DISCOM_Summary!BN13</f>
        <v>46</v>
      </c>
      <c r="BO13" s="200" t="e">
        <f>[41]Updated_DISCOM_Summary!BO13</f>
        <v>#REF!</v>
      </c>
      <c r="BP13" s="200">
        <f>[41]Updated_DISCOM_Summary!BP13</f>
        <v>2</v>
      </c>
      <c r="BQ13" s="200">
        <f>[41]Updated_DISCOM_Summary!BQ13</f>
        <v>6</v>
      </c>
      <c r="BR13" s="200">
        <f>[41]Updated_DISCOM_Summary!BR13</f>
        <v>0</v>
      </c>
      <c r="BS13" s="200">
        <f>[41]Updated_DISCOM_Summary!BS13</f>
        <v>0</v>
      </c>
      <c r="BT13" s="200">
        <f>[41]Updated_DISCOM_Summary!BT13</f>
        <v>15</v>
      </c>
      <c r="BU13" s="200">
        <f>[41]Updated_DISCOM_Summary!BU13</f>
        <v>1</v>
      </c>
      <c r="BV13" s="200">
        <f>[41]Updated_DISCOM_Summary!BV13</f>
        <v>0</v>
      </c>
      <c r="BW13" s="200">
        <f>[41]Updated_DISCOM_Summary!BW13</f>
        <v>6</v>
      </c>
      <c r="BX13" s="200">
        <f>[41]Updated_DISCOM_Summary!BX13</f>
        <v>43</v>
      </c>
      <c r="BY13" s="200">
        <f>[41]Updated_DISCOM_Summary!BY13</f>
        <v>30</v>
      </c>
      <c r="BZ13" s="200">
        <f>[41]Updated_DISCOM_Summary!BZ13</f>
        <v>1</v>
      </c>
      <c r="CA13" s="200">
        <f>[41]Updated_DISCOM_Summary!CA13</f>
        <v>1</v>
      </c>
      <c r="CB13" s="200">
        <f>[41]Updated_DISCOM_Summary!CB13</f>
        <v>9</v>
      </c>
      <c r="CC13" s="200">
        <f>[41]Updated_DISCOM_Summary!CC13</f>
        <v>61</v>
      </c>
      <c r="CD13" s="200">
        <f>[41]Updated_DISCOM_Summary!CD13</f>
        <v>48</v>
      </c>
      <c r="CE13" s="200">
        <f>[41]Updated_DISCOM_Summary!CE13</f>
        <v>0</v>
      </c>
      <c r="CF13" s="200">
        <f>[41]Updated_DISCOM_Summary!CF13</f>
        <v>4</v>
      </c>
      <c r="CG13" s="200">
        <f>[41]Updated_DISCOM_Summary!CG13</f>
        <v>20</v>
      </c>
      <c r="CH13" s="200">
        <f>[41]Updated_DISCOM_Summary!CH13</f>
        <v>9</v>
      </c>
      <c r="CI13" s="200" t="e">
        <f>[41]Updated_DISCOM_Summary!CI13</f>
        <v>#REF!</v>
      </c>
      <c r="CJ13" s="200">
        <f>[41]Updated_DISCOM_Summary!CJ13</f>
        <v>63</v>
      </c>
      <c r="CK13" s="200">
        <f>[41]Updated_DISCOM_Summary!CK13</f>
        <v>39</v>
      </c>
      <c r="CL13" s="200" t="e">
        <f>[41]Updated_DISCOM_Summary!CL13</f>
        <v>#REF!</v>
      </c>
      <c r="CM13" s="200">
        <f>[41]Updated_DISCOM_Summary!CM13</f>
        <v>0</v>
      </c>
      <c r="CN13" s="200">
        <f>[41]Updated_DISCOM_Summary!CN13</f>
        <v>0</v>
      </c>
      <c r="CO13" s="200">
        <f>[41]Updated_DISCOM_Summary!CO13</f>
        <v>1</v>
      </c>
      <c r="CP13" s="200">
        <f>[41]Updated_DISCOM_Summary!CP13</f>
        <v>1.85</v>
      </c>
      <c r="CQ13" s="200">
        <f>[41]Updated_DISCOM_Summary!CQ13</f>
        <v>8</v>
      </c>
      <c r="CR13" s="200">
        <f>[41]Updated_DISCOM_Summary!CR13</f>
        <v>0</v>
      </c>
      <c r="CS13" s="200">
        <f>[41]Updated_DISCOM_Summary!CS13</f>
        <v>1</v>
      </c>
      <c r="CT13" s="200">
        <f>[41]Updated_DISCOM_Summary!CT13</f>
        <v>7</v>
      </c>
      <c r="CU13" s="200">
        <f>[41]Updated_DISCOM_Summary!CU13</f>
        <v>48</v>
      </c>
      <c r="CV13" s="200">
        <f>[41]Updated_DISCOM_Summary!CV13</f>
        <v>34</v>
      </c>
      <c r="CW13" s="200">
        <f>[41]Updated_DISCOM_Summary!CW13</f>
        <v>2</v>
      </c>
      <c r="CX13" s="200">
        <f>[41]Updated_DISCOM_Summary!CX13</f>
        <v>2</v>
      </c>
      <c r="CY13" s="200">
        <f>[41]Updated_DISCOM_Summary!CY13</f>
        <v>15</v>
      </c>
      <c r="CZ13" s="200">
        <f>[41]Updated_DISCOM_Summary!CZ13</f>
        <v>107</v>
      </c>
      <c r="DA13" s="200">
        <f>[41]Updated_DISCOM_Summary!DA13</f>
        <v>84</v>
      </c>
      <c r="DB13" s="200">
        <f>[41]Updated_DISCOM_Summary!DB13</f>
        <v>0</v>
      </c>
      <c r="DC13" s="200">
        <f>[41]Updated_DISCOM_Summary!DC13</f>
        <v>8</v>
      </c>
      <c r="DD13" s="200">
        <f>[41]Updated_DISCOM_Summary!DD13</f>
        <v>40</v>
      </c>
      <c r="DE13" s="200">
        <f>[41]Updated_DISCOM_Summary!DE13</f>
        <v>3</v>
      </c>
      <c r="DF13" s="200" t="e">
        <f>[41]Updated_DISCOM_Summary!DF13</f>
        <v>#REF!</v>
      </c>
      <c r="DG13" s="200">
        <f>[41]Updated_DISCOM_Summary!DG13</f>
        <v>88</v>
      </c>
      <c r="DH13" s="200">
        <f>[41]Updated_DISCOM_Summary!DH13</f>
        <v>37</v>
      </c>
      <c r="DI13" s="200" t="e">
        <f>[41]Updated_DISCOM_Summary!DI13</f>
        <v>#REF!</v>
      </c>
      <c r="DJ13" s="200">
        <f>[41]Updated_DISCOM_Summary!DJ13</f>
        <v>2</v>
      </c>
      <c r="DK13" s="200">
        <f>[41]Updated_DISCOM_Summary!DK13</f>
        <v>6</v>
      </c>
      <c r="DL13" s="200">
        <f>[41]Updated_DISCOM_Summary!DL13</f>
        <v>2</v>
      </c>
      <c r="DM13" s="200">
        <f>[41]Updated_DISCOM_Summary!DM13</f>
        <v>3.7</v>
      </c>
      <c r="DN13" s="200">
        <f>[41]Updated_DISCOM_Summary!DN13</f>
        <v>9</v>
      </c>
      <c r="DO13" s="200">
        <f>[41]Updated_DISCOM_Summary!DO13</f>
        <v>0</v>
      </c>
      <c r="DP13" s="200">
        <f>[41]Updated_DISCOM_Summary!DP13</f>
        <v>1</v>
      </c>
      <c r="DQ13" s="200">
        <f>[41]Updated_DISCOM_Summary!DQ13</f>
        <v>12</v>
      </c>
      <c r="DR13" s="200">
        <f>[41]Updated_DISCOM_Summary!DR13</f>
        <v>88</v>
      </c>
      <c r="DS13" s="200">
        <f>[41]Updated_DISCOM_Summary!DS13</f>
        <v>54</v>
      </c>
      <c r="DT13" s="200">
        <f>[41]Updated_DISCOM_Summary!DT13</f>
        <v>1</v>
      </c>
      <c r="DU13" s="200">
        <f>[41]Updated_DISCOM_Summary!DU13</f>
        <v>2</v>
      </c>
      <c r="DV13" s="200">
        <f>[41]Updated_DISCOM_Summary!DV13</f>
        <v>9</v>
      </c>
      <c r="DW13" s="200">
        <f>[41]Updated_DISCOM_Summary!DW13</f>
        <v>69</v>
      </c>
      <c r="DX13" s="200">
        <f>[41]Updated_DISCOM_Summary!DX13</f>
        <v>54</v>
      </c>
      <c r="DY13" s="200">
        <f>[41]Updated_DISCOM_Summary!DY13</f>
        <v>2</v>
      </c>
      <c r="DZ13" s="200">
        <f>[41]Updated_DISCOM_Summary!DZ13</f>
        <v>5</v>
      </c>
      <c r="EA13" s="200">
        <f>[41]Updated_DISCOM_Summary!EA13</f>
        <v>41</v>
      </c>
      <c r="EB13" s="200">
        <f>[41]Updated_DISCOM_Summary!EB13</f>
        <v>1</v>
      </c>
      <c r="EC13" s="200" t="e">
        <f>[41]Updated_DISCOM_Summary!EC13</f>
        <v>#REF!</v>
      </c>
      <c r="ED13" s="200">
        <f>[41]Updated_DISCOM_Summary!ED13</f>
        <v>129</v>
      </c>
      <c r="EE13" s="200">
        <f>[41]Updated_DISCOM_Summary!EE13</f>
        <v>55</v>
      </c>
      <c r="EF13" s="200" t="e">
        <f>[41]Updated_DISCOM_Summary!EF13</f>
        <v>#REF!</v>
      </c>
      <c r="EG13" s="200">
        <f>[41]Updated_DISCOM_Summary!EG13</f>
        <v>0</v>
      </c>
      <c r="EH13" s="200">
        <f>[41]Updated_DISCOM_Summary!EH13</f>
        <v>0</v>
      </c>
      <c r="EI13" s="200">
        <f>[41]Updated_DISCOM_Summary!EI13</f>
        <v>0</v>
      </c>
      <c r="EJ13" s="200">
        <f>[41]Updated_DISCOM_Summary!EJ13</f>
        <v>0</v>
      </c>
      <c r="EK13" s="200">
        <f>[41]Updated_DISCOM_Summary!EK13</f>
        <v>17</v>
      </c>
      <c r="EL13" s="200">
        <f>[41]Updated_DISCOM_Summary!EL13</f>
        <v>2</v>
      </c>
      <c r="EM13" s="200">
        <f>[41]Updated_DISCOM_Summary!EM13</f>
        <v>3</v>
      </c>
      <c r="EN13" s="200">
        <f>[41]Updated_DISCOM_Summary!EN13</f>
        <v>40</v>
      </c>
      <c r="EO13" s="200">
        <f>[41]Updated_DISCOM_Summary!EO13</f>
        <v>305</v>
      </c>
      <c r="EP13" s="200">
        <f>[41]Updated_DISCOM_Summary!EP13</f>
        <v>190</v>
      </c>
      <c r="EQ13" s="200">
        <f>[41]Updated_DISCOM_Summary!EQ13</f>
        <v>6</v>
      </c>
      <c r="ER13" s="200">
        <f>[41]Updated_DISCOM_Summary!ER13</f>
        <v>5</v>
      </c>
      <c r="ES13" s="200">
        <f>[41]Updated_DISCOM_Summary!ES13</f>
        <v>47</v>
      </c>
      <c r="ET13" s="200">
        <f>[41]Updated_DISCOM_Summary!ET13</f>
        <v>323</v>
      </c>
      <c r="EU13" s="200">
        <f>[41]Updated_DISCOM_Summary!EU13</f>
        <v>254</v>
      </c>
      <c r="EV13" s="200">
        <f>[41]Updated_DISCOM_Summary!EV13</f>
        <v>2</v>
      </c>
      <c r="EW13" s="200">
        <f>[41]Updated_DISCOM_Summary!EW13</f>
        <v>35</v>
      </c>
      <c r="EX13" s="200">
        <f>[41]Updated_DISCOM_Summary!EX13</f>
        <v>191</v>
      </c>
      <c r="EY13" s="200">
        <f>[41]Updated_DISCOM_Summary!EY13</f>
        <v>18</v>
      </c>
      <c r="EZ13" s="200" t="e">
        <f>[41]Updated_DISCOM_Summary!EZ13</f>
        <v>#REF!</v>
      </c>
      <c r="FA13" s="200">
        <f>[41]Updated_DISCOM_Summary!FA13</f>
        <v>496</v>
      </c>
      <c r="FB13" s="200">
        <f>[41]Updated_DISCOM_Summary!FB13</f>
        <v>208</v>
      </c>
      <c r="FC13" s="200" t="e">
        <f>[41]Updated_DISCOM_Summary!FC13</f>
        <v>#REF!</v>
      </c>
      <c r="FD13" s="200">
        <f>[41]Updated_DISCOM_Summary!FD13</f>
        <v>6</v>
      </c>
      <c r="FE13" s="200">
        <f>[41]Updated_DISCOM_Summary!FE13</f>
        <v>18</v>
      </c>
      <c r="FF13" s="200">
        <f>[41]Updated_DISCOM_Summary!FF13</f>
        <v>3</v>
      </c>
      <c r="FG13" s="200">
        <f>[41]Updated_DISCOM_Summary!FG13</f>
        <v>5.5500000000000007</v>
      </c>
      <c r="FH13" s="200">
        <f>[41]Updated_DISCOM_Summary!FH13</f>
        <v>58</v>
      </c>
      <c r="FI13" s="200">
        <f>[41]Updated_DISCOM_Summary!FI13</f>
        <v>1</v>
      </c>
      <c r="FJ13" s="200">
        <f>[41]Updated_DISCOM_Summary!FJ13</f>
        <v>3</v>
      </c>
      <c r="FK13" s="200">
        <f>[41]Updated_DISCOM_Summary!FK13</f>
        <v>39</v>
      </c>
      <c r="FL13" s="200">
        <f>[41]Updated_DISCOM_Summary!FL13</f>
        <v>287</v>
      </c>
      <c r="FM13" s="200">
        <f>[41]Updated_DISCOM_Summary!FM13</f>
        <v>180</v>
      </c>
      <c r="FN13" s="200">
        <f>[41]Updated_DISCOM_Summary!FN13</f>
        <v>6</v>
      </c>
      <c r="FO13" s="200">
        <f>[41]Updated_DISCOM_Summary!FO13</f>
        <v>5</v>
      </c>
      <c r="FP13" s="200">
        <f>[41]Updated_DISCOM_Summary!FP13</f>
        <v>45</v>
      </c>
      <c r="FQ13" s="200">
        <f>[41]Updated_DISCOM_Summary!FQ13</f>
        <v>313</v>
      </c>
      <c r="FR13" s="200">
        <f>[41]Updated_DISCOM_Summary!FR13</f>
        <v>246</v>
      </c>
      <c r="FS13" s="200">
        <f>[41]Updated_DISCOM_Summary!FS13</f>
        <v>2</v>
      </c>
      <c r="FT13" s="200">
        <f>[41]Updated_DISCOM_Summary!FT13</f>
        <v>34</v>
      </c>
      <c r="FU13" s="200">
        <f>[41]Updated_DISCOM_Summary!FU13</f>
        <v>186</v>
      </c>
      <c r="FV13" s="200">
        <f>[41]Updated_DISCOM_Summary!FV13</f>
        <v>16</v>
      </c>
      <c r="FW13" s="200" t="e">
        <f>[41]Updated_DISCOM_Summary!FW13</f>
        <v>#REF!</v>
      </c>
      <c r="FX13" s="200">
        <f>[41]Updated_DISCOM_Summary!FX13</f>
        <v>473</v>
      </c>
      <c r="FY13" s="200">
        <f>[41]Updated_DISCOM_Summary!FY13</f>
        <v>196</v>
      </c>
      <c r="FZ13" s="200" t="e">
        <f>[41]Updated_DISCOM_Summary!FZ13</f>
        <v>#REF!</v>
      </c>
      <c r="GA13" s="200">
        <f>[41]Updated_DISCOM_Summary!GA13</f>
        <v>4</v>
      </c>
      <c r="GB13" s="200">
        <f>[41]Updated_DISCOM_Summary!GB13</f>
        <v>12</v>
      </c>
      <c r="GC13" s="200">
        <f>[41]Updated_DISCOM_Summary!GC13</f>
        <v>3</v>
      </c>
      <c r="GD13" s="200">
        <f>[41]Updated_DISCOM_Summary!GD13</f>
        <v>5.5500000000000007</v>
      </c>
      <c r="GE13" s="200">
        <f>[41]Updated_DISCOM_Summary!GE13</f>
        <v>55</v>
      </c>
    </row>
    <row r="14" spans="1:187">
      <c r="A14" s="198">
        <v>7</v>
      </c>
      <c r="B14" s="199" t="s">
        <v>61</v>
      </c>
      <c r="C14" s="178">
        <v>7</v>
      </c>
      <c r="D14" s="200">
        <f>[41]Updated_DISCOM_Summary!D14</f>
        <v>0</v>
      </c>
      <c r="E14" s="200">
        <f>[41]Updated_DISCOM_Summary!E14</f>
        <v>0</v>
      </c>
      <c r="F14" s="200">
        <f>[41]Updated_DISCOM_Summary!F14</f>
        <v>0</v>
      </c>
      <c r="G14" s="200">
        <f>[41]Updated_DISCOM_Summary!G14</f>
        <v>0</v>
      </c>
      <c r="H14" s="200">
        <f>[41]Updated_DISCOM_Summary!H14</f>
        <v>0</v>
      </c>
      <c r="I14" s="200">
        <f>[41]Updated_DISCOM_Summary!I14</f>
        <v>0</v>
      </c>
      <c r="J14" s="200">
        <f>[41]Updated_DISCOM_Summary!J14</f>
        <v>0</v>
      </c>
      <c r="K14" s="200">
        <f>[41]Updated_DISCOM_Summary!K14</f>
        <v>1</v>
      </c>
      <c r="L14" s="200">
        <f>[41]Updated_DISCOM_Summary!L14</f>
        <v>5</v>
      </c>
      <c r="M14" s="200">
        <f>[41]Updated_DISCOM_Summary!M14</f>
        <v>4</v>
      </c>
      <c r="N14" s="200">
        <f>[41]Updated_DISCOM_Summary!N14</f>
        <v>0</v>
      </c>
      <c r="O14" s="200">
        <f>[41]Updated_DISCOM_Summary!O14</f>
        <v>0</v>
      </c>
      <c r="P14" s="200">
        <f>[41]Updated_DISCOM_Summary!P14</f>
        <v>0</v>
      </c>
      <c r="Q14" s="200">
        <f>[41]Updated_DISCOM_Summary!Q14</f>
        <v>0</v>
      </c>
      <c r="R14" s="200" t="e">
        <f>[41]Updated_DISCOM_Summary!R14</f>
        <v>#REF!</v>
      </c>
      <c r="S14" s="200">
        <f>[41]Updated_DISCOM_Summary!S14</f>
        <v>0</v>
      </c>
      <c r="T14" s="200">
        <f>[41]Updated_DISCOM_Summary!T14</f>
        <v>0</v>
      </c>
      <c r="U14" s="200" t="e">
        <f>[41]Updated_DISCOM_Summary!U14</f>
        <v>#REF!</v>
      </c>
      <c r="V14" s="200">
        <f>[41]Updated_DISCOM_Summary!V14</f>
        <v>0</v>
      </c>
      <c r="W14" s="200">
        <f>[41]Updated_DISCOM_Summary!W14</f>
        <v>0</v>
      </c>
      <c r="X14" s="200">
        <f>[41]Updated_DISCOM_Summary!X14</f>
        <v>0</v>
      </c>
      <c r="Y14" s="200">
        <f>[41]Updated_DISCOM_Summary!Y14</f>
        <v>0</v>
      </c>
      <c r="Z14" s="200">
        <f>[41]Updated_DISCOM_Summary!Z14</f>
        <v>0</v>
      </c>
      <c r="AA14" s="200">
        <f>[41]Updated_DISCOM_Summary!AA14</f>
        <v>0</v>
      </c>
      <c r="AB14" s="200">
        <f>[41]Updated_DISCOM_Summary!AB14</f>
        <v>0</v>
      </c>
      <c r="AC14" s="200">
        <f>[41]Updated_DISCOM_Summary!AC14</f>
        <v>1</v>
      </c>
      <c r="AD14" s="200">
        <f>[41]Updated_DISCOM_Summary!AD14</f>
        <v>10</v>
      </c>
      <c r="AE14" s="200">
        <f>[41]Updated_DISCOM_Summary!AE14</f>
        <v>4</v>
      </c>
      <c r="AF14" s="200">
        <f>[41]Updated_DISCOM_Summary!AF14</f>
        <v>0</v>
      </c>
      <c r="AG14" s="200">
        <f>[41]Updated_DISCOM_Summary!AG14</f>
        <v>0</v>
      </c>
      <c r="AH14" s="200">
        <f>[41]Updated_DISCOM_Summary!AH14</f>
        <v>1</v>
      </c>
      <c r="AI14" s="200">
        <f>[41]Updated_DISCOM_Summary!AI14</f>
        <v>5</v>
      </c>
      <c r="AJ14" s="200">
        <f>[41]Updated_DISCOM_Summary!AJ14</f>
        <v>4</v>
      </c>
      <c r="AK14" s="200">
        <f>[41]Updated_DISCOM_Summary!AK14</f>
        <v>0</v>
      </c>
      <c r="AL14" s="200">
        <f>[41]Updated_DISCOM_Summary!AL14</f>
        <v>2</v>
      </c>
      <c r="AM14" s="200">
        <f>[41]Updated_DISCOM_Summary!AM14</f>
        <v>10</v>
      </c>
      <c r="AN14" s="200">
        <f>[41]Updated_DISCOM_Summary!AN14</f>
        <v>0</v>
      </c>
      <c r="AO14" s="200" t="e">
        <f>[41]Updated_DISCOM_Summary!AO14</f>
        <v>#REF!</v>
      </c>
      <c r="AP14" s="200">
        <f>[41]Updated_DISCOM_Summary!AP14</f>
        <v>20</v>
      </c>
      <c r="AQ14" s="200">
        <f>[41]Updated_DISCOM_Summary!AQ14</f>
        <v>4</v>
      </c>
      <c r="AR14" s="200" t="e">
        <f>[41]Updated_DISCOM_Summary!AR14</f>
        <v>#REF!</v>
      </c>
      <c r="AS14" s="200">
        <f>[41]Updated_DISCOM_Summary!AS14</f>
        <v>0</v>
      </c>
      <c r="AT14" s="200">
        <f>[41]Updated_DISCOM_Summary!AT14</f>
        <v>0</v>
      </c>
      <c r="AU14" s="200">
        <f>[41]Updated_DISCOM_Summary!AU14</f>
        <v>0</v>
      </c>
      <c r="AV14" s="200">
        <f>[41]Updated_DISCOM_Summary!AV14</f>
        <v>0</v>
      </c>
      <c r="AW14" s="200">
        <f>[41]Updated_DISCOM_Summary!AW14</f>
        <v>2</v>
      </c>
      <c r="AX14" s="200">
        <f>[41]Updated_DISCOM_Summary!AX14</f>
        <v>0</v>
      </c>
      <c r="AY14" s="200">
        <f>[41]Updated_DISCOM_Summary!AY14</f>
        <v>0</v>
      </c>
      <c r="AZ14" s="200">
        <f>[41]Updated_DISCOM_Summary!AZ14</f>
        <v>1</v>
      </c>
      <c r="BA14" s="200">
        <f>[41]Updated_DISCOM_Summary!BA14</f>
        <v>5</v>
      </c>
      <c r="BB14" s="200">
        <f>[41]Updated_DISCOM_Summary!BB14</f>
        <v>4</v>
      </c>
      <c r="BC14" s="200">
        <f>[41]Updated_DISCOM_Summary!BC14</f>
        <v>0</v>
      </c>
      <c r="BD14" s="200">
        <f>[41]Updated_DISCOM_Summary!BD14</f>
        <v>0</v>
      </c>
      <c r="BE14" s="200">
        <f>[41]Updated_DISCOM_Summary!BE14</f>
        <v>6</v>
      </c>
      <c r="BF14" s="200">
        <f>[41]Updated_DISCOM_Summary!BF14</f>
        <v>30</v>
      </c>
      <c r="BG14" s="200">
        <f>[41]Updated_DISCOM_Summary!BG14</f>
        <v>24</v>
      </c>
      <c r="BH14" s="200">
        <f>[41]Updated_DISCOM_Summary!BH14</f>
        <v>0</v>
      </c>
      <c r="BI14" s="200">
        <f>[41]Updated_DISCOM_Summary!BI14</f>
        <v>4</v>
      </c>
      <c r="BJ14" s="200">
        <f>[41]Updated_DISCOM_Summary!BJ14</f>
        <v>20</v>
      </c>
      <c r="BK14" s="200">
        <f>[41]Updated_DISCOM_Summary!BK14</f>
        <v>2</v>
      </c>
      <c r="BL14" s="200" t="e">
        <f>[41]Updated_DISCOM_Summary!BL14</f>
        <v>#REF!</v>
      </c>
      <c r="BM14" s="200">
        <f>[41]Updated_DISCOM_Summary!BM14</f>
        <v>25</v>
      </c>
      <c r="BN14" s="200">
        <f>[41]Updated_DISCOM_Summary!BN14</f>
        <v>6</v>
      </c>
      <c r="BO14" s="200" t="e">
        <f>[41]Updated_DISCOM_Summary!BO14</f>
        <v>#REF!</v>
      </c>
      <c r="BP14" s="200">
        <f>[41]Updated_DISCOM_Summary!BP14</f>
        <v>0</v>
      </c>
      <c r="BQ14" s="200">
        <f>[41]Updated_DISCOM_Summary!BQ14</f>
        <v>0</v>
      </c>
      <c r="BR14" s="200">
        <f>[41]Updated_DISCOM_Summary!BR14</f>
        <v>0</v>
      </c>
      <c r="BS14" s="200">
        <f>[41]Updated_DISCOM_Summary!BS14</f>
        <v>0</v>
      </c>
      <c r="BT14" s="200">
        <f>[41]Updated_DISCOM_Summary!BT14</f>
        <v>1</v>
      </c>
      <c r="BU14" s="200">
        <f>[41]Updated_DISCOM_Summary!BU14</f>
        <v>1</v>
      </c>
      <c r="BV14" s="200">
        <f>[41]Updated_DISCOM_Summary!BV14</f>
        <v>0</v>
      </c>
      <c r="BW14" s="200">
        <f>[41]Updated_DISCOM_Summary!BW14</f>
        <v>4</v>
      </c>
      <c r="BX14" s="200">
        <f>[41]Updated_DISCOM_Summary!BX14</f>
        <v>28</v>
      </c>
      <c r="BY14" s="200">
        <f>[41]Updated_DISCOM_Summary!BY14</f>
        <v>22</v>
      </c>
      <c r="BZ14" s="200">
        <f>[41]Updated_DISCOM_Summary!BZ14</f>
        <v>0</v>
      </c>
      <c r="CA14" s="200">
        <f>[41]Updated_DISCOM_Summary!CA14</f>
        <v>0</v>
      </c>
      <c r="CB14" s="200">
        <f>[41]Updated_DISCOM_Summary!CB14</f>
        <v>9</v>
      </c>
      <c r="CC14" s="200">
        <f>[41]Updated_DISCOM_Summary!CC14</f>
        <v>45</v>
      </c>
      <c r="CD14" s="200">
        <f>[41]Updated_DISCOM_Summary!CD14</f>
        <v>36</v>
      </c>
      <c r="CE14" s="200">
        <f>[41]Updated_DISCOM_Summary!CE14</f>
        <v>0</v>
      </c>
      <c r="CF14" s="200">
        <f>[41]Updated_DISCOM_Summary!CF14</f>
        <v>2</v>
      </c>
      <c r="CG14" s="200">
        <f>[41]Updated_DISCOM_Summary!CG14</f>
        <v>10</v>
      </c>
      <c r="CH14" s="200">
        <f>[41]Updated_DISCOM_Summary!CH14</f>
        <v>3</v>
      </c>
      <c r="CI14" s="200" t="e">
        <f>[41]Updated_DISCOM_Summary!CI14</f>
        <v>#REF!</v>
      </c>
      <c r="CJ14" s="200">
        <f>[41]Updated_DISCOM_Summary!CJ14</f>
        <v>38</v>
      </c>
      <c r="CK14" s="200">
        <f>[41]Updated_DISCOM_Summary!CK14</f>
        <v>25</v>
      </c>
      <c r="CL14" s="200" t="e">
        <f>[41]Updated_DISCOM_Summary!CL14</f>
        <v>#REF!</v>
      </c>
      <c r="CM14" s="200">
        <f>[41]Updated_DISCOM_Summary!CM14</f>
        <v>0</v>
      </c>
      <c r="CN14" s="200">
        <f>[41]Updated_DISCOM_Summary!CN14</f>
        <v>0</v>
      </c>
      <c r="CO14" s="200">
        <f>[41]Updated_DISCOM_Summary!CO14</f>
        <v>1</v>
      </c>
      <c r="CP14" s="200">
        <f>[41]Updated_DISCOM_Summary!CP14</f>
        <v>1.85</v>
      </c>
      <c r="CQ14" s="200">
        <f>[41]Updated_DISCOM_Summary!CQ14</f>
        <v>5</v>
      </c>
      <c r="CR14" s="200">
        <f>[41]Updated_DISCOM_Summary!CR14</f>
        <v>0</v>
      </c>
      <c r="CS14" s="200">
        <f>[41]Updated_DISCOM_Summary!CS14</f>
        <v>0</v>
      </c>
      <c r="CT14" s="200">
        <f>[41]Updated_DISCOM_Summary!CT14</f>
        <v>3</v>
      </c>
      <c r="CU14" s="200">
        <f>[41]Updated_DISCOM_Summary!CU14</f>
        <v>25</v>
      </c>
      <c r="CV14" s="200">
        <f>[41]Updated_DISCOM_Summary!CV14</f>
        <v>12</v>
      </c>
      <c r="CW14" s="200">
        <f>[41]Updated_DISCOM_Summary!CW14</f>
        <v>1</v>
      </c>
      <c r="CX14" s="200">
        <f>[41]Updated_DISCOM_Summary!CX14</f>
        <v>2</v>
      </c>
      <c r="CY14" s="200">
        <f>[41]Updated_DISCOM_Summary!CY14</f>
        <v>19</v>
      </c>
      <c r="CZ14" s="200">
        <f>[41]Updated_DISCOM_Summary!CZ14</f>
        <v>119</v>
      </c>
      <c r="DA14" s="200">
        <f>[41]Updated_DISCOM_Summary!DA14</f>
        <v>94</v>
      </c>
      <c r="DB14" s="200">
        <f>[41]Updated_DISCOM_Summary!DB14</f>
        <v>0</v>
      </c>
      <c r="DC14" s="200">
        <f>[41]Updated_DISCOM_Summary!DC14</f>
        <v>3</v>
      </c>
      <c r="DD14" s="200">
        <f>[41]Updated_DISCOM_Summary!DD14</f>
        <v>15</v>
      </c>
      <c r="DE14" s="200">
        <f>[41]Updated_DISCOM_Summary!DE14</f>
        <v>3</v>
      </c>
      <c r="DF14" s="200" t="e">
        <f>[41]Updated_DISCOM_Summary!DF14</f>
        <v>#REF!</v>
      </c>
      <c r="DG14" s="200">
        <f>[41]Updated_DISCOM_Summary!DG14</f>
        <v>40</v>
      </c>
      <c r="DH14" s="200">
        <f>[41]Updated_DISCOM_Summary!DH14</f>
        <v>15</v>
      </c>
      <c r="DI14" s="200" t="e">
        <f>[41]Updated_DISCOM_Summary!DI14</f>
        <v>#REF!</v>
      </c>
      <c r="DJ14" s="200">
        <f>[41]Updated_DISCOM_Summary!DJ14</f>
        <v>2</v>
      </c>
      <c r="DK14" s="200">
        <f>[41]Updated_DISCOM_Summary!DK14</f>
        <v>6</v>
      </c>
      <c r="DL14" s="200">
        <f>[41]Updated_DISCOM_Summary!DL14</f>
        <v>0</v>
      </c>
      <c r="DM14" s="200">
        <f>[41]Updated_DISCOM_Summary!DM14</f>
        <v>0</v>
      </c>
      <c r="DN14" s="200">
        <f>[41]Updated_DISCOM_Summary!DN14</f>
        <v>5</v>
      </c>
      <c r="DO14" s="200">
        <f>[41]Updated_DISCOM_Summary!DO14</f>
        <v>0</v>
      </c>
      <c r="DP14" s="200">
        <f>[41]Updated_DISCOM_Summary!DP14</f>
        <v>0</v>
      </c>
      <c r="DQ14" s="200">
        <f>[41]Updated_DISCOM_Summary!DQ14</f>
        <v>10</v>
      </c>
      <c r="DR14" s="200">
        <f>[41]Updated_DISCOM_Summary!DR14</f>
        <v>50</v>
      </c>
      <c r="DS14" s="200">
        <f>[41]Updated_DISCOM_Summary!DS14</f>
        <v>40</v>
      </c>
      <c r="DT14" s="200">
        <f>[41]Updated_DISCOM_Summary!DT14</f>
        <v>1</v>
      </c>
      <c r="DU14" s="200">
        <f>[41]Updated_DISCOM_Summary!DU14</f>
        <v>1</v>
      </c>
      <c r="DV14" s="200">
        <f>[41]Updated_DISCOM_Summary!DV14</f>
        <v>11</v>
      </c>
      <c r="DW14" s="200">
        <f>[41]Updated_DISCOM_Summary!DW14</f>
        <v>71</v>
      </c>
      <c r="DX14" s="200">
        <f>[41]Updated_DISCOM_Summary!DX14</f>
        <v>56</v>
      </c>
      <c r="DY14" s="200">
        <f>[41]Updated_DISCOM_Summary!DY14</f>
        <v>1</v>
      </c>
      <c r="DZ14" s="200">
        <f>[41]Updated_DISCOM_Summary!DZ14</f>
        <v>7</v>
      </c>
      <c r="EA14" s="200">
        <f>[41]Updated_DISCOM_Summary!EA14</f>
        <v>43</v>
      </c>
      <c r="EB14" s="200">
        <f>[41]Updated_DISCOM_Summary!EB14</f>
        <v>0</v>
      </c>
      <c r="EC14" s="200" t="e">
        <f>[41]Updated_DISCOM_Summary!EC14</f>
        <v>#REF!</v>
      </c>
      <c r="ED14" s="200">
        <f>[41]Updated_DISCOM_Summary!ED14</f>
        <v>93</v>
      </c>
      <c r="EE14" s="200">
        <f>[41]Updated_DISCOM_Summary!EE14</f>
        <v>40</v>
      </c>
      <c r="EF14" s="200" t="e">
        <f>[41]Updated_DISCOM_Summary!EF14</f>
        <v>#REF!</v>
      </c>
      <c r="EG14" s="200">
        <f>[41]Updated_DISCOM_Summary!EG14</f>
        <v>1</v>
      </c>
      <c r="EH14" s="200">
        <f>[41]Updated_DISCOM_Summary!EH14</f>
        <v>3</v>
      </c>
      <c r="EI14" s="200">
        <f>[41]Updated_DISCOM_Summary!EI14</f>
        <v>0</v>
      </c>
      <c r="EJ14" s="200">
        <f>[41]Updated_DISCOM_Summary!EJ14</f>
        <v>0</v>
      </c>
      <c r="EK14" s="200">
        <f>[41]Updated_DISCOM_Summary!EK14</f>
        <v>10</v>
      </c>
      <c r="EL14" s="200">
        <f>[41]Updated_DISCOM_Summary!EL14</f>
        <v>1</v>
      </c>
      <c r="EM14" s="200">
        <f>[41]Updated_DISCOM_Summary!EM14</f>
        <v>0</v>
      </c>
      <c r="EN14" s="200">
        <f>[41]Updated_DISCOM_Summary!EN14</f>
        <v>19</v>
      </c>
      <c r="EO14" s="200">
        <f>[41]Updated_DISCOM_Summary!EO14</f>
        <v>118</v>
      </c>
      <c r="EP14" s="200">
        <f>[41]Updated_DISCOM_Summary!EP14</f>
        <v>82</v>
      </c>
      <c r="EQ14" s="200">
        <f>[41]Updated_DISCOM_Summary!EQ14</f>
        <v>2</v>
      </c>
      <c r="ER14" s="200">
        <f>[41]Updated_DISCOM_Summary!ER14</f>
        <v>3</v>
      </c>
      <c r="ES14" s="200">
        <f>[41]Updated_DISCOM_Summary!ES14</f>
        <v>47</v>
      </c>
      <c r="ET14" s="200">
        <f>[41]Updated_DISCOM_Summary!ET14</f>
        <v>275</v>
      </c>
      <c r="EU14" s="200">
        <f>[41]Updated_DISCOM_Summary!EU14</f>
        <v>218</v>
      </c>
      <c r="EV14" s="200">
        <f>[41]Updated_DISCOM_Summary!EV14</f>
        <v>1</v>
      </c>
      <c r="EW14" s="200">
        <f>[41]Updated_DISCOM_Summary!EW14</f>
        <v>18</v>
      </c>
      <c r="EX14" s="200">
        <f>[41]Updated_DISCOM_Summary!EX14</f>
        <v>98</v>
      </c>
      <c r="EY14" s="200">
        <f>[41]Updated_DISCOM_Summary!EY14</f>
        <v>8</v>
      </c>
      <c r="EZ14" s="200" t="e">
        <f>[41]Updated_DISCOM_Summary!EZ14</f>
        <v>#REF!</v>
      </c>
      <c r="FA14" s="200">
        <f>[41]Updated_DISCOM_Summary!FA14</f>
        <v>216</v>
      </c>
      <c r="FB14" s="200">
        <f>[41]Updated_DISCOM_Summary!FB14</f>
        <v>90</v>
      </c>
      <c r="FC14" s="200" t="e">
        <f>[41]Updated_DISCOM_Summary!FC14</f>
        <v>#REF!</v>
      </c>
      <c r="FD14" s="200">
        <f>[41]Updated_DISCOM_Summary!FD14</f>
        <v>3</v>
      </c>
      <c r="FE14" s="200">
        <f>[41]Updated_DISCOM_Summary!FE14</f>
        <v>9</v>
      </c>
      <c r="FF14" s="200">
        <f>[41]Updated_DISCOM_Summary!FF14</f>
        <v>1</v>
      </c>
      <c r="FG14" s="200">
        <f>[41]Updated_DISCOM_Summary!FG14</f>
        <v>1.85</v>
      </c>
      <c r="FH14" s="200">
        <f>[41]Updated_DISCOM_Summary!FH14</f>
        <v>23</v>
      </c>
      <c r="FI14" s="200">
        <f>[41]Updated_DISCOM_Summary!FI14</f>
        <v>1</v>
      </c>
      <c r="FJ14" s="200">
        <f>[41]Updated_DISCOM_Summary!FJ14</f>
        <v>0</v>
      </c>
      <c r="FK14" s="200">
        <f>[41]Updated_DISCOM_Summary!FK14</f>
        <v>19</v>
      </c>
      <c r="FL14" s="200">
        <f>[41]Updated_DISCOM_Summary!FL14</f>
        <v>118</v>
      </c>
      <c r="FM14" s="200">
        <f>[41]Updated_DISCOM_Summary!FM14</f>
        <v>82</v>
      </c>
      <c r="FN14" s="200">
        <f>[41]Updated_DISCOM_Summary!FN14</f>
        <v>2</v>
      </c>
      <c r="FO14" s="200">
        <f>[41]Updated_DISCOM_Summary!FO14</f>
        <v>3</v>
      </c>
      <c r="FP14" s="200">
        <f>[41]Updated_DISCOM_Summary!FP14</f>
        <v>46</v>
      </c>
      <c r="FQ14" s="200">
        <f>[41]Updated_DISCOM_Summary!FQ14</f>
        <v>270</v>
      </c>
      <c r="FR14" s="200">
        <f>[41]Updated_DISCOM_Summary!FR14</f>
        <v>214</v>
      </c>
      <c r="FS14" s="200">
        <f>[41]Updated_DISCOM_Summary!FS14</f>
        <v>1</v>
      </c>
      <c r="FT14" s="200">
        <f>[41]Updated_DISCOM_Summary!FT14</f>
        <v>18</v>
      </c>
      <c r="FU14" s="200">
        <f>[41]Updated_DISCOM_Summary!FU14</f>
        <v>98</v>
      </c>
      <c r="FV14" s="200">
        <f>[41]Updated_DISCOM_Summary!FV14</f>
        <v>8</v>
      </c>
      <c r="FW14" s="200" t="e">
        <f>[41]Updated_DISCOM_Summary!FW14</f>
        <v>#REF!</v>
      </c>
      <c r="FX14" s="200">
        <f>[41]Updated_DISCOM_Summary!FX14</f>
        <v>216</v>
      </c>
      <c r="FY14" s="200">
        <f>[41]Updated_DISCOM_Summary!FY14</f>
        <v>90</v>
      </c>
      <c r="FZ14" s="200" t="e">
        <f>[41]Updated_DISCOM_Summary!FZ14</f>
        <v>#REF!</v>
      </c>
      <c r="GA14" s="200">
        <f>[41]Updated_DISCOM_Summary!GA14</f>
        <v>3</v>
      </c>
      <c r="GB14" s="200">
        <f>[41]Updated_DISCOM_Summary!GB14</f>
        <v>9</v>
      </c>
      <c r="GC14" s="200">
        <f>[41]Updated_DISCOM_Summary!GC14</f>
        <v>1</v>
      </c>
      <c r="GD14" s="200">
        <f>[41]Updated_DISCOM_Summary!GD14</f>
        <v>1.85</v>
      </c>
      <c r="GE14" s="200">
        <f>[41]Updated_DISCOM_Summary!GE14</f>
        <v>23</v>
      </c>
    </row>
    <row r="15" spans="1:187">
      <c r="A15" s="198">
        <v>8</v>
      </c>
      <c r="B15" s="199" t="s">
        <v>116</v>
      </c>
      <c r="C15" s="178">
        <v>8</v>
      </c>
      <c r="D15" s="200">
        <f>[41]Updated_DISCOM_Summary!D15</f>
        <v>0</v>
      </c>
      <c r="E15" s="200">
        <f>[41]Updated_DISCOM_Summary!E15</f>
        <v>0</v>
      </c>
      <c r="F15" s="200">
        <f>[41]Updated_DISCOM_Summary!F15</f>
        <v>0</v>
      </c>
      <c r="G15" s="200">
        <f>[41]Updated_DISCOM_Summary!G15</f>
        <v>0</v>
      </c>
      <c r="H15" s="200">
        <f>[41]Updated_DISCOM_Summary!H15</f>
        <v>0</v>
      </c>
      <c r="I15" s="200">
        <f>[41]Updated_DISCOM_Summary!I15</f>
        <v>0</v>
      </c>
      <c r="J15" s="200">
        <f>[41]Updated_DISCOM_Summary!J15</f>
        <v>0</v>
      </c>
      <c r="K15" s="200">
        <f>[41]Updated_DISCOM_Summary!K15</f>
        <v>1</v>
      </c>
      <c r="L15" s="200">
        <f>[41]Updated_DISCOM_Summary!L15</f>
        <v>5</v>
      </c>
      <c r="M15" s="200">
        <f>[41]Updated_DISCOM_Summary!M15</f>
        <v>4</v>
      </c>
      <c r="N15" s="200">
        <f>[41]Updated_DISCOM_Summary!N15</f>
        <v>0</v>
      </c>
      <c r="O15" s="200">
        <f>[41]Updated_DISCOM_Summary!O15</f>
        <v>0</v>
      </c>
      <c r="P15" s="200">
        <f>[41]Updated_DISCOM_Summary!P15</f>
        <v>0</v>
      </c>
      <c r="Q15" s="200">
        <f>[41]Updated_DISCOM_Summary!Q15</f>
        <v>0</v>
      </c>
      <c r="R15" s="200" t="e">
        <f>[41]Updated_DISCOM_Summary!R15</f>
        <v>#REF!</v>
      </c>
      <c r="S15" s="200">
        <f>[41]Updated_DISCOM_Summary!S15</f>
        <v>0</v>
      </c>
      <c r="T15" s="200">
        <f>[41]Updated_DISCOM_Summary!T15</f>
        <v>0</v>
      </c>
      <c r="U15" s="200" t="e">
        <f>[41]Updated_DISCOM_Summary!U15</f>
        <v>#REF!</v>
      </c>
      <c r="V15" s="200">
        <f>[41]Updated_DISCOM_Summary!V15</f>
        <v>0</v>
      </c>
      <c r="W15" s="200">
        <f>[41]Updated_DISCOM_Summary!W15</f>
        <v>0</v>
      </c>
      <c r="X15" s="200">
        <f>[41]Updated_DISCOM_Summary!X15</f>
        <v>0</v>
      </c>
      <c r="Y15" s="200">
        <f>[41]Updated_DISCOM_Summary!Y15</f>
        <v>0</v>
      </c>
      <c r="Z15" s="200">
        <f>[41]Updated_DISCOM_Summary!Z15</f>
        <v>0</v>
      </c>
      <c r="AA15" s="200">
        <f>[41]Updated_DISCOM_Summary!AA15</f>
        <v>1</v>
      </c>
      <c r="AB15" s="200">
        <f>[41]Updated_DISCOM_Summary!AB15</f>
        <v>0</v>
      </c>
      <c r="AC15" s="200">
        <f>[41]Updated_DISCOM_Summary!AC15</f>
        <v>0</v>
      </c>
      <c r="AD15" s="200">
        <f>[41]Updated_DISCOM_Summary!AD15</f>
        <v>8</v>
      </c>
      <c r="AE15" s="200">
        <f>[41]Updated_DISCOM_Summary!AE15</f>
        <v>6</v>
      </c>
      <c r="AF15" s="200">
        <f>[41]Updated_DISCOM_Summary!AF15</f>
        <v>0</v>
      </c>
      <c r="AG15" s="200">
        <f>[41]Updated_DISCOM_Summary!AG15</f>
        <v>0</v>
      </c>
      <c r="AH15" s="200">
        <f>[41]Updated_DISCOM_Summary!AH15</f>
        <v>0</v>
      </c>
      <c r="AI15" s="200">
        <f>[41]Updated_DISCOM_Summary!AI15</f>
        <v>0</v>
      </c>
      <c r="AJ15" s="200">
        <f>[41]Updated_DISCOM_Summary!AJ15</f>
        <v>0</v>
      </c>
      <c r="AK15" s="200">
        <f>[41]Updated_DISCOM_Summary!AK15</f>
        <v>0</v>
      </c>
      <c r="AL15" s="200">
        <f>[41]Updated_DISCOM_Summary!AL15</f>
        <v>1</v>
      </c>
      <c r="AM15" s="200">
        <f>[41]Updated_DISCOM_Summary!AM15</f>
        <v>5</v>
      </c>
      <c r="AN15" s="200">
        <f>[41]Updated_DISCOM_Summary!AN15</f>
        <v>0</v>
      </c>
      <c r="AO15" s="200" t="e">
        <f>[41]Updated_DISCOM_Summary!AO15</f>
        <v>#REF!</v>
      </c>
      <c r="AP15" s="200">
        <f>[41]Updated_DISCOM_Summary!AP15</f>
        <v>13</v>
      </c>
      <c r="AQ15" s="200">
        <f>[41]Updated_DISCOM_Summary!AQ15</f>
        <v>6</v>
      </c>
      <c r="AR15" s="200" t="e">
        <f>[41]Updated_DISCOM_Summary!AR15</f>
        <v>#REF!</v>
      </c>
      <c r="AS15" s="200">
        <f>[41]Updated_DISCOM_Summary!AS15</f>
        <v>0</v>
      </c>
      <c r="AT15" s="200">
        <f>[41]Updated_DISCOM_Summary!AT15</f>
        <v>0</v>
      </c>
      <c r="AU15" s="200">
        <f>[41]Updated_DISCOM_Summary!AU15</f>
        <v>0</v>
      </c>
      <c r="AV15" s="200">
        <f>[41]Updated_DISCOM_Summary!AV15</f>
        <v>0</v>
      </c>
      <c r="AW15" s="200">
        <f>[41]Updated_DISCOM_Summary!AW15</f>
        <v>1</v>
      </c>
      <c r="AX15" s="200">
        <f>[41]Updated_DISCOM_Summary!AX15</f>
        <v>0</v>
      </c>
      <c r="AY15" s="200">
        <f>[41]Updated_DISCOM_Summary!AY15</f>
        <v>0</v>
      </c>
      <c r="AZ15" s="200">
        <f>[41]Updated_DISCOM_Summary!AZ15</f>
        <v>1</v>
      </c>
      <c r="BA15" s="200">
        <f>[41]Updated_DISCOM_Summary!BA15</f>
        <v>5</v>
      </c>
      <c r="BB15" s="200">
        <f>[41]Updated_DISCOM_Summary!BB15</f>
        <v>4</v>
      </c>
      <c r="BC15" s="200">
        <f>[41]Updated_DISCOM_Summary!BC15</f>
        <v>0</v>
      </c>
      <c r="BD15" s="200">
        <f>[41]Updated_DISCOM_Summary!BD15</f>
        <v>1</v>
      </c>
      <c r="BE15" s="200">
        <f>[41]Updated_DISCOM_Summary!BE15</f>
        <v>3</v>
      </c>
      <c r="BF15" s="200">
        <f>[41]Updated_DISCOM_Summary!BF15</f>
        <v>23</v>
      </c>
      <c r="BG15" s="200">
        <f>[41]Updated_DISCOM_Summary!BG15</f>
        <v>18</v>
      </c>
      <c r="BH15" s="200">
        <f>[41]Updated_DISCOM_Summary!BH15</f>
        <v>0</v>
      </c>
      <c r="BI15" s="200">
        <f>[41]Updated_DISCOM_Summary!BI15</f>
        <v>1</v>
      </c>
      <c r="BJ15" s="200">
        <f>[41]Updated_DISCOM_Summary!BJ15</f>
        <v>5</v>
      </c>
      <c r="BK15" s="200">
        <f>[41]Updated_DISCOM_Summary!BK15</f>
        <v>5</v>
      </c>
      <c r="BL15" s="200" t="e">
        <f>[41]Updated_DISCOM_Summary!BL15</f>
        <v>#REF!</v>
      </c>
      <c r="BM15" s="200">
        <f>[41]Updated_DISCOM_Summary!BM15</f>
        <v>10</v>
      </c>
      <c r="BN15" s="200">
        <f>[41]Updated_DISCOM_Summary!BN15</f>
        <v>9</v>
      </c>
      <c r="BO15" s="200" t="e">
        <f>[41]Updated_DISCOM_Summary!BO15</f>
        <v>#REF!</v>
      </c>
      <c r="BP15" s="200">
        <f>[41]Updated_DISCOM_Summary!BP15</f>
        <v>0</v>
      </c>
      <c r="BQ15" s="200">
        <f>[41]Updated_DISCOM_Summary!BQ15</f>
        <v>0</v>
      </c>
      <c r="BR15" s="200">
        <f>[41]Updated_DISCOM_Summary!BR15</f>
        <v>0</v>
      </c>
      <c r="BS15" s="200">
        <f>[41]Updated_DISCOM_Summary!BS15</f>
        <v>0</v>
      </c>
      <c r="BT15" s="200">
        <f>[41]Updated_DISCOM_Summary!BT15</f>
        <v>1</v>
      </c>
      <c r="BU15" s="200">
        <f>[41]Updated_DISCOM_Summary!BU15</f>
        <v>0</v>
      </c>
      <c r="BV15" s="200">
        <f>[41]Updated_DISCOM_Summary!BV15</f>
        <v>0</v>
      </c>
      <c r="BW15" s="200">
        <f>[41]Updated_DISCOM_Summary!BW15</f>
        <v>0</v>
      </c>
      <c r="BX15" s="200">
        <f>[41]Updated_DISCOM_Summary!BX15</f>
        <v>0</v>
      </c>
      <c r="BY15" s="200">
        <f>[41]Updated_DISCOM_Summary!BY15</f>
        <v>0</v>
      </c>
      <c r="BZ15" s="200">
        <f>[41]Updated_DISCOM_Summary!BZ15</f>
        <v>1</v>
      </c>
      <c r="CA15" s="200">
        <f>[41]Updated_DISCOM_Summary!CA15</f>
        <v>0</v>
      </c>
      <c r="CB15" s="200">
        <f>[41]Updated_DISCOM_Summary!CB15</f>
        <v>6</v>
      </c>
      <c r="CC15" s="200">
        <f>[41]Updated_DISCOM_Summary!CC15</f>
        <v>38</v>
      </c>
      <c r="CD15" s="200">
        <f>[41]Updated_DISCOM_Summary!CD15</f>
        <v>30</v>
      </c>
      <c r="CE15" s="200">
        <f>[41]Updated_DISCOM_Summary!CE15</f>
        <v>0</v>
      </c>
      <c r="CF15" s="200">
        <f>[41]Updated_DISCOM_Summary!CF15</f>
        <v>0</v>
      </c>
      <c r="CG15" s="200">
        <f>[41]Updated_DISCOM_Summary!CG15</f>
        <v>0</v>
      </c>
      <c r="CH15" s="200">
        <f>[41]Updated_DISCOM_Summary!CH15</f>
        <v>3</v>
      </c>
      <c r="CI15" s="200" t="e">
        <f>[41]Updated_DISCOM_Summary!CI15</f>
        <v>#REF!</v>
      </c>
      <c r="CJ15" s="200">
        <f>[41]Updated_DISCOM_Summary!CJ15</f>
        <v>0</v>
      </c>
      <c r="CK15" s="200">
        <f>[41]Updated_DISCOM_Summary!CK15</f>
        <v>3</v>
      </c>
      <c r="CL15" s="200" t="e">
        <f>[41]Updated_DISCOM_Summary!CL15</f>
        <v>#REF!</v>
      </c>
      <c r="CM15" s="200">
        <f>[41]Updated_DISCOM_Summary!CM15</f>
        <v>2</v>
      </c>
      <c r="CN15" s="200">
        <f>[41]Updated_DISCOM_Summary!CN15</f>
        <v>6</v>
      </c>
      <c r="CO15" s="200">
        <f>[41]Updated_DISCOM_Summary!CO15</f>
        <v>0</v>
      </c>
      <c r="CP15" s="200">
        <f>[41]Updated_DISCOM_Summary!CP15</f>
        <v>0</v>
      </c>
      <c r="CQ15" s="200">
        <f>[41]Updated_DISCOM_Summary!CQ15</f>
        <v>0</v>
      </c>
      <c r="CR15" s="200">
        <f>[41]Updated_DISCOM_Summary!CR15</f>
        <v>0</v>
      </c>
      <c r="CS15" s="200">
        <f>[41]Updated_DISCOM_Summary!CS15</f>
        <v>0</v>
      </c>
      <c r="CT15" s="200">
        <f>[41]Updated_DISCOM_Summary!CT15</f>
        <v>0</v>
      </c>
      <c r="CU15" s="200">
        <f>[41]Updated_DISCOM_Summary!CU15</f>
        <v>0</v>
      </c>
      <c r="CV15" s="200">
        <f>[41]Updated_DISCOM_Summary!CV15</f>
        <v>0</v>
      </c>
      <c r="CW15" s="200">
        <f>[41]Updated_DISCOM_Summary!CW15</f>
        <v>4</v>
      </c>
      <c r="CX15" s="200">
        <f>[41]Updated_DISCOM_Summary!CX15</f>
        <v>1</v>
      </c>
      <c r="CY15" s="200">
        <f>[41]Updated_DISCOM_Summary!CY15</f>
        <v>11</v>
      </c>
      <c r="CZ15" s="200">
        <f>[41]Updated_DISCOM_Summary!CZ15</f>
        <v>95</v>
      </c>
      <c r="DA15" s="200">
        <f>[41]Updated_DISCOM_Summary!DA15</f>
        <v>74</v>
      </c>
      <c r="DB15" s="200">
        <f>[41]Updated_DISCOM_Summary!DB15</f>
        <v>0</v>
      </c>
      <c r="DC15" s="200">
        <f>[41]Updated_DISCOM_Summary!DC15</f>
        <v>0</v>
      </c>
      <c r="DD15" s="200">
        <f>[41]Updated_DISCOM_Summary!DD15</f>
        <v>0</v>
      </c>
      <c r="DE15" s="200">
        <f>[41]Updated_DISCOM_Summary!DE15</f>
        <v>2</v>
      </c>
      <c r="DF15" s="200" t="e">
        <f>[41]Updated_DISCOM_Summary!DF15</f>
        <v>#REF!</v>
      </c>
      <c r="DG15" s="200">
        <f>[41]Updated_DISCOM_Summary!DG15</f>
        <v>0</v>
      </c>
      <c r="DH15" s="200">
        <f>[41]Updated_DISCOM_Summary!DH15</f>
        <v>2</v>
      </c>
      <c r="DI15" s="200" t="e">
        <f>[41]Updated_DISCOM_Summary!DI15</f>
        <v>#REF!</v>
      </c>
      <c r="DJ15" s="200">
        <f>[41]Updated_DISCOM_Summary!DJ15</f>
        <v>2</v>
      </c>
      <c r="DK15" s="200">
        <f>[41]Updated_DISCOM_Summary!DK15</f>
        <v>6</v>
      </c>
      <c r="DL15" s="200">
        <f>[41]Updated_DISCOM_Summary!DL15</f>
        <v>0</v>
      </c>
      <c r="DM15" s="200">
        <f>[41]Updated_DISCOM_Summary!DM15</f>
        <v>0</v>
      </c>
      <c r="DN15" s="200">
        <f>[41]Updated_DISCOM_Summary!DN15</f>
        <v>0</v>
      </c>
      <c r="DO15" s="200">
        <f>[41]Updated_DISCOM_Summary!DO15</f>
        <v>0</v>
      </c>
      <c r="DP15" s="200">
        <f>[41]Updated_DISCOM_Summary!DP15</f>
        <v>0</v>
      </c>
      <c r="DQ15" s="200">
        <f>[41]Updated_DISCOM_Summary!DQ15</f>
        <v>4</v>
      </c>
      <c r="DR15" s="200">
        <f>[41]Updated_DISCOM_Summary!DR15</f>
        <v>20</v>
      </c>
      <c r="DS15" s="200">
        <f>[41]Updated_DISCOM_Summary!DS15</f>
        <v>16</v>
      </c>
      <c r="DT15" s="200">
        <f>[41]Updated_DISCOM_Summary!DT15</f>
        <v>1</v>
      </c>
      <c r="DU15" s="200">
        <f>[41]Updated_DISCOM_Summary!DU15</f>
        <v>1</v>
      </c>
      <c r="DV15" s="200">
        <f>[41]Updated_DISCOM_Summary!DV15</f>
        <v>4</v>
      </c>
      <c r="DW15" s="200">
        <f>[41]Updated_DISCOM_Summary!DW15</f>
        <v>36</v>
      </c>
      <c r="DX15" s="200">
        <f>[41]Updated_DISCOM_Summary!DX15</f>
        <v>28</v>
      </c>
      <c r="DY15" s="200">
        <f>[41]Updated_DISCOM_Summary!DY15</f>
        <v>0</v>
      </c>
      <c r="DZ15" s="200">
        <f>[41]Updated_DISCOM_Summary!DZ15</f>
        <v>2</v>
      </c>
      <c r="EA15" s="200">
        <f>[41]Updated_DISCOM_Summary!EA15</f>
        <v>10</v>
      </c>
      <c r="EB15" s="200">
        <f>[41]Updated_DISCOM_Summary!EB15</f>
        <v>1</v>
      </c>
      <c r="EC15" s="200" t="e">
        <f>[41]Updated_DISCOM_Summary!EC15</f>
        <v>#REF!</v>
      </c>
      <c r="ED15" s="200">
        <f>[41]Updated_DISCOM_Summary!ED15</f>
        <v>30</v>
      </c>
      <c r="EE15" s="200">
        <f>[41]Updated_DISCOM_Summary!EE15</f>
        <v>17</v>
      </c>
      <c r="EF15" s="200" t="e">
        <f>[41]Updated_DISCOM_Summary!EF15</f>
        <v>#REF!</v>
      </c>
      <c r="EG15" s="200">
        <f>[41]Updated_DISCOM_Summary!EG15</f>
        <v>1</v>
      </c>
      <c r="EH15" s="200">
        <f>[41]Updated_DISCOM_Summary!EH15</f>
        <v>3</v>
      </c>
      <c r="EI15" s="200">
        <f>[41]Updated_DISCOM_Summary!EI15</f>
        <v>0</v>
      </c>
      <c r="EJ15" s="200">
        <f>[41]Updated_DISCOM_Summary!EJ15</f>
        <v>0</v>
      </c>
      <c r="EK15" s="200">
        <f>[41]Updated_DISCOM_Summary!EK15</f>
        <v>4</v>
      </c>
      <c r="EL15" s="200">
        <f>[41]Updated_DISCOM_Summary!EL15</f>
        <v>1</v>
      </c>
      <c r="EM15" s="200">
        <f>[41]Updated_DISCOM_Summary!EM15</f>
        <v>0</v>
      </c>
      <c r="EN15" s="200">
        <f>[41]Updated_DISCOM_Summary!EN15</f>
        <v>5</v>
      </c>
      <c r="EO15" s="200">
        <f>[41]Updated_DISCOM_Summary!EO15</f>
        <v>33</v>
      </c>
      <c r="EP15" s="200">
        <f>[41]Updated_DISCOM_Summary!EP15</f>
        <v>26</v>
      </c>
      <c r="EQ15" s="200">
        <f>[41]Updated_DISCOM_Summary!EQ15</f>
        <v>6</v>
      </c>
      <c r="ER15" s="200">
        <f>[41]Updated_DISCOM_Summary!ER15</f>
        <v>3</v>
      </c>
      <c r="ES15" s="200">
        <f>[41]Updated_DISCOM_Summary!ES15</f>
        <v>25</v>
      </c>
      <c r="ET15" s="200">
        <f>[41]Updated_DISCOM_Summary!ET15</f>
        <v>197</v>
      </c>
      <c r="EU15" s="200">
        <f>[41]Updated_DISCOM_Summary!EU15</f>
        <v>154</v>
      </c>
      <c r="EV15" s="200">
        <f>[41]Updated_DISCOM_Summary!EV15</f>
        <v>0</v>
      </c>
      <c r="EW15" s="200">
        <f>[41]Updated_DISCOM_Summary!EW15</f>
        <v>4</v>
      </c>
      <c r="EX15" s="200">
        <f>[41]Updated_DISCOM_Summary!EX15</f>
        <v>20</v>
      </c>
      <c r="EY15" s="200">
        <f>[41]Updated_DISCOM_Summary!EY15</f>
        <v>11</v>
      </c>
      <c r="EZ15" s="200" t="e">
        <f>[41]Updated_DISCOM_Summary!EZ15</f>
        <v>#REF!</v>
      </c>
      <c r="FA15" s="200">
        <f>[41]Updated_DISCOM_Summary!FA15</f>
        <v>53</v>
      </c>
      <c r="FB15" s="200">
        <f>[41]Updated_DISCOM_Summary!FB15</f>
        <v>37</v>
      </c>
      <c r="FC15" s="200" t="e">
        <f>[41]Updated_DISCOM_Summary!FC15</f>
        <v>#REF!</v>
      </c>
      <c r="FD15" s="200">
        <f>[41]Updated_DISCOM_Summary!FD15</f>
        <v>5</v>
      </c>
      <c r="FE15" s="200">
        <f>[41]Updated_DISCOM_Summary!FE15</f>
        <v>15</v>
      </c>
      <c r="FF15" s="200">
        <f>[41]Updated_DISCOM_Summary!FF15</f>
        <v>0</v>
      </c>
      <c r="FG15" s="200">
        <f>[41]Updated_DISCOM_Summary!FG15</f>
        <v>0</v>
      </c>
      <c r="FH15" s="200">
        <f>[41]Updated_DISCOM_Summary!FH15</f>
        <v>6</v>
      </c>
      <c r="FI15" s="200">
        <f>[41]Updated_DISCOM_Summary!FI15</f>
        <v>1</v>
      </c>
      <c r="FJ15" s="200">
        <f>[41]Updated_DISCOM_Summary!FJ15</f>
        <v>0</v>
      </c>
      <c r="FK15" s="200">
        <f>[41]Updated_DISCOM_Summary!FK15</f>
        <v>5</v>
      </c>
      <c r="FL15" s="200">
        <f>[41]Updated_DISCOM_Summary!FL15</f>
        <v>33</v>
      </c>
      <c r="FM15" s="200">
        <f>[41]Updated_DISCOM_Summary!FM15</f>
        <v>26</v>
      </c>
      <c r="FN15" s="200">
        <f>[41]Updated_DISCOM_Summary!FN15</f>
        <v>6</v>
      </c>
      <c r="FO15" s="200">
        <f>[41]Updated_DISCOM_Summary!FO15</f>
        <v>3</v>
      </c>
      <c r="FP15" s="200">
        <f>[41]Updated_DISCOM_Summary!FP15</f>
        <v>24</v>
      </c>
      <c r="FQ15" s="200">
        <f>[41]Updated_DISCOM_Summary!FQ15</f>
        <v>192</v>
      </c>
      <c r="FR15" s="200">
        <f>[41]Updated_DISCOM_Summary!FR15</f>
        <v>150</v>
      </c>
      <c r="FS15" s="200">
        <f>[41]Updated_DISCOM_Summary!FS15</f>
        <v>0</v>
      </c>
      <c r="FT15" s="200">
        <f>[41]Updated_DISCOM_Summary!FT15</f>
        <v>4</v>
      </c>
      <c r="FU15" s="200">
        <f>[41]Updated_DISCOM_Summary!FU15</f>
        <v>20</v>
      </c>
      <c r="FV15" s="200">
        <f>[41]Updated_DISCOM_Summary!FV15</f>
        <v>11</v>
      </c>
      <c r="FW15" s="200" t="e">
        <f>[41]Updated_DISCOM_Summary!FW15</f>
        <v>#REF!</v>
      </c>
      <c r="FX15" s="200">
        <f>[41]Updated_DISCOM_Summary!FX15</f>
        <v>53</v>
      </c>
      <c r="FY15" s="200">
        <f>[41]Updated_DISCOM_Summary!FY15</f>
        <v>37</v>
      </c>
      <c r="FZ15" s="200" t="e">
        <f>[41]Updated_DISCOM_Summary!FZ15</f>
        <v>#REF!</v>
      </c>
      <c r="GA15" s="200">
        <f>[41]Updated_DISCOM_Summary!GA15</f>
        <v>5</v>
      </c>
      <c r="GB15" s="200">
        <f>[41]Updated_DISCOM_Summary!GB15</f>
        <v>15</v>
      </c>
      <c r="GC15" s="200">
        <f>[41]Updated_DISCOM_Summary!GC15</f>
        <v>0</v>
      </c>
      <c r="GD15" s="200">
        <f>[41]Updated_DISCOM_Summary!GD15</f>
        <v>0</v>
      </c>
      <c r="GE15" s="200">
        <f>[41]Updated_DISCOM_Summary!GE15</f>
        <v>6</v>
      </c>
    </row>
    <row r="16" spans="1:187">
      <c r="A16" s="201">
        <v>9</v>
      </c>
      <c r="B16" s="199" t="s">
        <v>60</v>
      </c>
      <c r="C16" s="178">
        <v>9</v>
      </c>
      <c r="D16" s="200">
        <f>[41]Updated_DISCOM_Summary!D16</f>
        <v>0</v>
      </c>
      <c r="E16" s="200">
        <f>[41]Updated_DISCOM_Summary!E16</f>
        <v>0</v>
      </c>
      <c r="F16" s="200">
        <f>[41]Updated_DISCOM_Summary!F16</f>
        <v>0</v>
      </c>
      <c r="G16" s="200">
        <f>[41]Updated_DISCOM_Summary!G16</f>
        <v>0</v>
      </c>
      <c r="H16" s="200">
        <f>[41]Updated_DISCOM_Summary!H16</f>
        <v>0</v>
      </c>
      <c r="I16" s="200">
        <f>[41]Updated_DISCOM_Summary!I16</f>
        <v>0</v>
      </c>
      <c r="J16" s="200">
        <f>[41]Updated_DISCOM_Summary!J16</f>
        <v>0</v>
      </c>
      <c r="K16" s="200">
        <f>[41]Updated_DISCOM_Summary!K16</f>
        <v>3</v>
      </c>
      <c r="L16" s="200">
        <f>[41]Updated_DISCOM_Summary!L16</f>
        <v>15</v>
      </c>
      <c r="M16" s="200">
        <f>[41]Updated_DISCOM_Summary!M16</f>
        <v>12</v>
      </c>
      <c r="N16" s="200">
        <f>[41]Updated_DISCOM_Summary!N16</f>
        <v>0</v>
      </c>
      <c r="O16" s="200">
        <f>[41]Updated_DISCOM_Summary!O16</f>
        <v>1</v>
      </c>
      <c r="P16" s="200">
        <f>[41]Updated_DISCOM_Summary!P16</f>
        <v>5</v>
      </c>
      <c r="Q16" s="200">
        <f>[41]Updated_DISCOM_Summary!Q16</f>
        <v>3</v>
      </c>
      <c r="R16" s="200" t="e">
        <f>[41]Updated_DISCOM_Summary!R16</f>
        <v>#REF!</v>
      </c>
      <c r="S16" s="200">
        <f>[41]Updated_DISCOM_Summary!S16</f>
        <v>5</v>
      </c>
      <c r="T16" s="200">
        <f>[41]Updated_DISCOM_Summary!T16</f>
        <v>3</v>
      </c>
      <c r="U16" s="200" t="e">
        <f>[41]Updated_DISCOM_Summary!U16</f>
        <v>#REF!</v>
      </c>
      <c r="V16" s="200">
        <f>[41]Updated_DISCOM_Summary!V16</f>
        <v>6</v>
      </c>
      <c r="W16" s="200">
        <f>[41]Updated_DISCOM_Summary!W16</f>
        <v>18</v>
      </c>
      <c r="X16" s="200">
        <f>[41]Updated_DISCOM_Summary!X16</f>
        <v>0</v>
      </c>
      <c r="Y16" s="200">
        <f>[41]Updated_DISCOM_Summary!Y16</f>
        <v>0</v>
      </c>
      <c r="Z16" s="200">
        <f>[41]Updated_DISCOM_Summary!Z16</f>
        <v>0</v>
      </c>
      <c r="AA16" s="200">
        <f>[41]Updated_DISCOM_Summary!AA16</f>
        <v>0</v>
      </c>
      <c r="AB16" s="200">
        <f>[41]Updated_DISCOM_Summary!AB16</f>
        <v>0</v>
      </c>
      <c r="AC16" s="200">
        <f>[41]Updated_DISCOM_Summary!AC16</f>
        <v>0</v>
      </c>
      <c r="AD16" s="200">
        <f>[41]Updated_DISCOM_Summary!AD16</f>
        <v>0</v>
      </c>
      <c r="AE16" s="200">
        <f>[41]Updated_DISCOM_Summary!AE16</f>
        <v>0</v>
      </c>
      <c r="AF16" s="200">
        <f>[41]Updated_DISCOM_Summary!AF16</f>
        <v>1</v>
      </c>
      <c r="AG16" s="200">
        <f>[41]Updated_DISCOM_Summary!AG16</f>
        <v>1</v>
      </c>
      <c r="AH16" s="200">
        <f>[41]Updated_DISCOM_Summary!AH16</f>
        <v>5</v>
      </c>
      <c r="AI16" s="200">
        <f>[41]Updated_DISCOM_Summary!AI16</f>
        <v>41</v>
      </c>
      <c r="AJ16" s="200">
        <f>[41]Updated_DISCOM_Summary!AJ16</f>
        <v>32</v>
      </c>
      <c r="AK16" s="200">
        <f>[41]Updated_DISCOM_Summary!AK16</f>
        <v>0</v>
      </c>
      <c r="AL16" s="200">
        <f>[41]Updated_DISCOM_Summary!AL16</f>
        <v>3</v>
      </c>
      <c r="AM16" s="200">
        <f>[41]Updated_DISCOM_Summary!AM16</f>
        <v>15</v>
      </c>
      <c r="AN16" s="200">
        <f>[41]Updated_DISCOM_Summary!AN16</f>
        <v>7</v>
      </c>
      <c r="AO16" s="200" t="e">
        <f>[41]Updated_DISCOM_Summary!AO16</f>
        <v>#REF!</v>
      </c>
      <c r="AP16" s="200">
        <f>[41]Updated_DISCOM_Summary!AP16</f>
        <v>15</v>
      </c>
      <c r="AQ16" s="200">
        <f>[41]Updated_DISCOM_Summary!AQ16</f>
        <v>7</v>
      </c>
      <c r="AR16" s="200" t="e">
        <f>[41]Updated_DISCOM_Summary!AR16</f>
        <v>#REF!</v>
      </c>
      <c r="AS16" s="200">
        <f>[41]Updated_DISCOM_Summary!AS16</f>
        <v>11</v>
      </c>
      <c r="AT16" s="200">
        <f>[41]Updated_DISCOM_Summary!AT16</f>
        <v>33</v>
      </c>
      <c r="AU16" s="200">
        <f>[41]Updated_DISCOM_Summary!AU16</f>
        <v>0</v>
      </c>
      <c r="AV16" s="200">
        <f>[41]Updated_DISCOM_Summary!AV16</f>
        <v>0</v>
      </c>
      <c r="AW16" s="200">
        <f>[41]Updated_DISCOM_Summary!AW16</f>
        <v>0</v>
      </c>
      <c r="AX16" s="200">
        <f>[41]Updated_DISCOM_Summary!AX16</f>
        <v>0</v>
      </c>
      <c r="AY16" s="200">
        <f>[41]Updated_DISCOM_Summary!AY16</f>
        <v>0</v>
      </c>
      <c r="AZ16" s="200">
        <f>[41]Updated_DISCOM_Summary!AZ16</f>
        <v>3</v>
      </c>
      <c r="BA16" s="200">
        <f>[41]Updated_DISCOM_Summary!BA16</f>
        <v>15</v>
      </c>
      <c r="BB16" s="200">
        <f>[41]Updated_DISCOM_Summary!BB16</f>
        <v>12</v>
      </c>
      <c r="BC16" s="200">
        <f>[41]Updated_DISCOM_Summary!BC16</f>
        <v>1</v>
      </c>
      <c r="BD16" s="200">
        <f>[41]Updated_DISCOM_Summary!BD16</f>
        <v>4</v>
      </c>
      <c r="BE16" s="200">
        <f>[41]Updated_DISCOM_Summary!BE16</f>
        <v>7</v>
      </c>
      <c r="BF16" s="200">
        <f>[41]Updated_DISCOM_Summary!BF16</f>
        <v>75</v>
      </c>
      <c r="BG16" s="200">
        <f>[41]Updated_DISCOM_Summary!BG16</f>
        <v>58</v>
      </c>
      <c r="BH16" s="200">
        <f>[41]Updated_DISCOM_Summary!BH16</f>
        <v>0</v>
      </c>
      <c r="BI16" s="200">
        <f>[41]Updated_DISCOM_Summary!BI16</f>
        <v>4</v>
      </c>
      <c r="BJ16" s="200">
        <f>[41]Updated_DISCOM_Summary!BJ16</f>
        <v>20</v>
      </c>
      <c r="BK16" s="200">
        <f>[41]Updated_DISCOM_Summary!BK16</f>
        <v>11</v>
      </c>
      <c r="BL16" s="200" t="e">
        <f>[41]Updated_DISCOM_Summary!BL16</f>
        <v>#REF!</v>
      </c>
      <c r="BM16" s="200">
        <f>[41]Updated_DISCOM_Summary!BM16</f>
        <v>35</v>
      </c>
      <c r="BN16" s="200">
        <f>[41]Updated_DISCOM_Summary!BN16</f>
        <v>23</v>
      </c>
      <c r="BO16" s="200" t="e">
        <f>[41]Updated_DISCOM_Summary!BO16</f>
        <v>#REF!</v>
      </c>
      <c r="BP16" s="200">
        <f>[41]Updated_DISCOM_Summary!BP16</f>
        <v>4</v>
      </c>
      <c r="BQ16" s="200">
        <f>[41]Updated_DISCOM_Summary!BQ16</f>
        <v>12</v>
      </c>
      <c r="BR16" s="200">
        <f>[41]Updated_DISCOM_Summary!BR16</f>
        <v>2</v>
      </c>
      <c r="BS16" s="200">
        <f>[41]Updated_DISCOM_Summary!BS16</f>
        <v>3.7</v>
      </c>
      <c r="BT16" s="200">
        <f>[41]Updated_DISCOM_Summary!BT16</f>
        <v>3</v>
      </c>
      <c r="BU16" s="200">
        <f>[41]Updated_DISCOM_Summary!BU16</f>
        <v>0</v>
      </c>
      <c r="BV16" s="200">
        <f>[41]Updated_DISCOM_Summary!BV16</f>
        <v>2</v>
      </c>
      <c r="BW16" s="200">
        <f>[41]Updated_DISCOM_Summary!BW16</f>
        <v>5</v>
      </c>
      <c r="BX16" s="200">
        <f>[41]Updated_DISCOM_Summary!BX16</f>
        <v>46</v>
      </c>
      <c r="BY16" s="200">
        <f>[41]Updated_DISCOM_Summary!BY16</f>
        <v>32</v>
      </c>
      <c r="BZ16" s="200">
        <f>[41]Updated_DISCOM_Summary!BZ16</f>
        <v>1</v>
      </c>
      <c r="CA16" s="200">
        <f>[41]Updated_DISCOM_Summary!CA16</f>
        <v>2</v>
      </c>
      <c r="CB16" s="200">
        <f>[41]Updated_DISCOM_Summary!CB16</f>
        <v>10</v>
      </c>
      <c r="CC16" s="200">
        <f>[41]Updated_DISCOM_Summary!CC16</f>
        <v>74</v>
      </c>
      <c r="CD16" s="200">
        <f>[41]Updated_DISCOM_Summary!CD16</f>
        <v>58</v>
      </c>
      <c r="CE16" s="200">
        <f>[41]Updated_DISCOM_Summary!CE16</f>
        <v>2</v>
      </c>
      <c r="CF16" s="200">
        <f>[41]Updated_DISCOM_Summary!CF16</f>
        <v>4</v>
      </c>
      <c r="CG16" s="200">
        <f>[41]Updated_DISCOM_Summary!CG16</f>
        <v>36</v>
      </c>
      <c r="CH16" s="200">
        <f>[41]Updated_DISCOM_Summary!CH16</f>
        <v>14</v>
      </c>
      <c r="CI16" s="200" t="e">
        <f>[41]Updated_DISCOM_Summary!CI16</f>
        <v>#REF!</v>
      </c>
      <c r="CJ16" s="200">
        <f>[41]Updated_DISCOM_Summary!CJ16</f>
        <v>82</v>
      </c>
      <c r="CK16" s="200">
        <f>[41]Updated_DISCOM_Summary!CK16</f>
        <v>46</v>
      </c>
      <c r="CL16" s="200" t="e">
        <f>[41]Updated_DISCOM_Summary!CL16</f>
        <v>#REF!</v>
      </c>
      <c r="CM16" s="200">
        <f>[41]Updated_DISCOM_Summary!CM16</f>
        <v>0</v>
      </c>
      <c r="CN16" s="200">
        <f>[41]Updated_DISCOM_Summary!CN16</f>
        <v>0</v>
      </c>
      <c r="CO16" s="200">
        <f>[41]Updated_DISCOM_Summary!CO16</f>
        <v>1</v>
      </c>
      <c r="CP16" s="200">
        <f>[41]Updated_DISCOM_Summary!CP16</f>
        <v>1.85</v>
      </c>
      <c r="CQ16" s="200">
        <f>[41]Updated_DISCOM_Summary!CQ16</f>
        <v>8</v>
      </c>
      <c r="CR16" s="200">
        <f>[41]Updated_DISCOM_Summary!CR16</f>
        <v>1</v>
      </c>
      <c r="CS16" s="200">
        <f>[41]Updated_DISCOM_Summary!CS16</f>
        <v>2</v>
      </c>
      <c r="CT16" s="200">
        <f>[41]Updated_DISCOM_Summary!CT16</f>
        <v>7</v>
      </c>
      <c r="CU16" s="200">
        <f>[41]Updated_DISCOM_Summary!CU16</f>
        <v>64</v>
      </c>
      <c r="CV16" s="200">
        <f>[41]Updated_DISCOM_Summary!CV16</f>
        <v>46</v>
      </c>
      <c r="CW16" s="200">
        <f>[41]Updated_DISCOM_Summary!CW16</f>
        <v>4</v>
      </c>
      <c r="CX16" s="200">
        <f>[41]Updated_DISCOM_Summary!CX16</f>
        <v>4</v>
      </c>
      <c r="CY16" s="200">
        <f>[41]Updated_DISCOM_Summary!CY16</f>
        <v>17</v>
      </c>
      <c r="CZ16" s="200">
        <f>[41]Updated_DISCOM_Summary!CZ16</f>
        <v>149</v>
      </c>
      <c r="DA16" s="200">
        <f>[41]Updated_DISCOM_Summary!DA16</f>
        <v>116</v>
      </c>
      <c r="DB16" s="200">
        <f>[41]Updated_DISCOM_Summary!DB16</f>
        <v>1</v>
      </c>
      <c r="DC16" s="200">
        <f>[41]Updated_DISCOM_Summary!DC16</f>
        <v>4</v>
      </c>
      <c r="DD16" s="200">
        <f>[41]Updated_DISCOM_Summary!DD16</f>
        <v>28</v>
      </c>
      <c r="DE16" s="200">
        <f>[41]Updated_DISCOM_Summary!DE16</f>
        <v>10</v>
      </c>
      <c r="DF16" s="200" t="e">
        <f>[41]Updated_DISCOM_Summary!DF16</f>
        <v>#REF!</v>
      </c>
      <c r="DG16" s="200">
        <f>[41]Updated_DISCOM_Summary!DG16</f>
        <v>92</v>
      </c>
      <c r="DH16" s="200">
        <f>[41]Updated_DISCOM_Summary!DH16</f>
        <v>56</v>
      </c>
      <c r="DI16" s="200" t="e">
        <f>[41]Updated_DISCOM_Summary!DI16</f>
        <v>#REF!</v>
      </c>
      <c r="DJ16" s="200">
        <f>[41]Updated_DISCOM_Summary!DJ16</f>
        <v>6</v>
      </c>
      <c r="DK16" s="200">
        <f>[41]Updated_DISCOM_Summary!DK16</f>
        <v>18</v>
      </c>
      <c r="DL16" s="200">
        <f>[41]Updated_DISCOM_Summary!DL16</f>
        <v>0</v>
      </c>
      <c r="DM16" s="200">
        <f>[41]Updated_DISCOM_Summary!DM16</f>
        <v>0</v>
      </c>
      <c r="DN16" s="200">
        <f>[41]Updated_DISCOM_Summary!DN16</f>
        <v>11</v>
      </c>
      <c r="DO16" s="200">
        <f>[41]Updated_DISCOM_Summary!DO16</f>
        <v>2</v>
      </c>
      <c r="DP16" s="200">
        <f>[41]Updated_DISCOM_Summary!DP16</f>
        <v>1</v>
      </c>
      <c r="DQ16" s="200">
        <f>[41]Updated_DISCOM_Summary!DQ16</f>
        <v>7</v>
      </c>
      <c r="DR16" s="200">
        <f>[41]Updated_DISCOM_Summary!DR16</f>
        <v>69</v>
      </c>
      <c r="DS16" s="200">
        <f>[41]Updated_DISCOM_Summary!DS16</f>
        <v>46</v>
      </c>
      <c r="DT16" s="200">
        <f>[41]Updated_DISCOM_Summary!DT16</f>
        <v>1</v>
      </c>
      <c r="DU16" s="200">
        <f>[41]Updated_DISCOM_Summary!DU16</f>
        <v>4</v>
      </c>
      <c r="DV16" s="200">
        <f>[41]Updated_DISCOM_Summary!DV16</f>
        <v>8</v>
      </c>
      <c r="DW16" s="200">
        <f>[41]Updated_DISCOM_Summary!DW16</f>
        <v>80</v>
      </c>
      <c r="DX16" s="200">
        <f>[41]Updated_DISCOM_Summary!DX16</f>
        <v>62</v>
      </c>
      <c r="DY16" s="200">
        <f>[41]Updated_DISCOM_Summary!DY16</f>
        <v>2</v>
      </c>
      <c r="DZ16" s="200">
        <f>[41]Updated_DISCOM_Summary!DZ16</f>
        <v>7</v>
      </c>
      <c r="EA16" s="200">
        <f>[41]Updated_DISCOM_Summary!EA16</f>
        <v>51</v>
      </c>
      <c r="EB16" s="200">
        <f>[41]Updated_DISCOM_Summary!EB16</f>
        <v>2</v>
      </c>
      <c r="EC16" s="200" t="e">
        <f>[41]Updated_DISCOM_Summary!EC16</f>
        <v>#REF!</v>
      </c>
      <c r="ED16" s="200">
        <f>[41]Updated_DISCOM_Summary!ED16</f>
        <v>120</v>
      </c>
      <c r="EE16" s="200">
        <f>[41]Updated_DISCOM_Summary!EE16</f>
        <v>48</v>
      </c>
      <c r="EF16" s="200" t="e">
        <f>[41]Updated_DISCOM_Summary!EF16</f>
        <v>#REF!</v>
      </c>
      <c r="EG16" s="200">
        <f>[41]Updated_DISCOM_Summary!EG16</f>
        <v>1</v>
      </c>
      <c r="EH16" s="200">
        <f>[41]Updated_DISCOM_Summary!EH16</f>
        <v>3</v>
      </c>
      <c r="EI16" s="200">
        <f>[41]Updated_DISCOM_Summary!EI16</f>
        <v>2</v>
      </c>
      <c r="EJ16" s="200">
        <f>[41]Updated_DISCOM_Summary!EJ16</f>
        <v>3.7</v>
      </c>
      <c r="EK16" s="200">
        <f>[41]Updated_DISCOM_Summary!EK16</f>
        <v>12</v>
      </c>
      <c r="EL16" s="200">
        <f>[41]Updated_DISCOM_Summary!EL16</f>
        <v>3</v>
      </c>
      <c r="EM16" s="200">
        <f>[41]Updated_DISCOM_Summary!EM16</f>
        <v>5</v>
      </c>
      <c r="EN16" s="200">
        <f>[41]Updated_DISCOM_Summary!EN16</f>
        <v>22</v>
      </c>
      <c r="EO16" s="200">
        <f>[41]Updated_DISCOM_Summary!EO16</f>
        <v>194</v>
      </c>
      <c r="EP16" s="200">
        <f>[41]Updated_DISCOM_Summary!EP16</f>
        <v>136</v>
      </c>
      <c r="EQ16" s="200">
        <f>[41]Updated_DISCOM_Summary!EQ16</f>
        <v>8</v>
      </c>
      <c r="ER16" s="200">
        <f>[41]Updated_DISCOM_Summary!ER16</f>
        <v>15</v>
      </c>
      <c r="ES16" s="200">
        <f>[41]Updated_DISCOM_Summary!ES16</f>
        <v>50</v>
      </c>
      <c r="ET16" s="200">
        <f>[41]Updated_DISCOM_Summary!ET16</f>
        <v>434</v>
      </c>
      <c r="EU16" s="200">
        <f>[41]Updated_DISCOM_Summary!EU16</f>
        <v>338</v>
      </c>
      <c r="EV16" s="200">
        <f>[41]Updated_DISCOM_Summary!EV16</f>
        <v>5</v>
      </c>
      <c r="EW16" s="200">
        <f>[41]Updated_DISCOM_Summary!EW16</f>
        <v>23</v>
      </c>
      <c r="EX16" s="200">
        <f>[41]Updated_DISCOM_Summary!EX16</f>
        <v>155</v>
      </c>
      <c r="EY16" s="200">
        <f>[41]Updated_DISCOM_Summary!EY16</f>
        <v>47</v>
      </c>
      <c r="EZ16" s="200" t="e">
        <f>[41]Updated_DISCOM_Summary!EZ16</f>
        <v>#REF!</v>
      </c>
      <c r="FA16" s="200">
        <f>[41]Updated_DISCOM_Summary!FA16</f>
        <v>349</v>
      </c>
      <c r="FB16" s="200">
        <f>[41]Updated_DISCOM_Summary!FB16</f>
        <v>183</v>
      </c>
      <c r="FC16" s="200" t="e">
        <f>[41]Updated_DISCOM_Summary!FC16</f>
        <v>#REF!</v>
      </c>
      <c r="FD16" s="200">
        <f>[41]Updated_DISCOM_Summary!FD16</f>
        <v>28</v>
      </c>
      <c r="FE16" s="200">
        <f>[41]Updated_DISCOM_Summary!FE16</f>
        <v>84</v>
      </c>
      <c r="FF16" s="200">
        <f>[41]Updated_DISCOM_Summary!FF16</f>
        <v>5</v>
      </c>
      <c r="FG16" s="200">
        <f>[41]Updated_DISCOM_Summary!FG16</f>
        <v>9.25</v>
      </c>
      <c r="FH16" s="200">
        <f>[41]Updated_DISCOM_Summary!FH16</f>
        <v>34</v>
      </c>
      <c r="FI16" s="200">
        <f>[41]Updated_DISCOM_Summary!FI16</f>
        <v>3</v>
      </c>
      <c r="FJ16" s="200">
        <f>[41]Updated_DISCOM_Summary!FJ16</f>
        <v>5</v>
      </c>
      <c r="FK16" s="200">
        <f>[41]Updated_DISCOM_Summary!FK16</f>
        <v>22</v>
      </c>
      <c r="FL16" s="200">
        <f>[41]Updated_DISCOM_Summary!FL16</f>
        <v>194</v>
      </c>
      <c r="FM16" s="200">
        <f>[41]Updated_DISCOM_Summary!FM16</f>
        <v>136</v>
      </c>
      <c r="FN16" s="200">
        <f>[41]Updated_DISCOM_Summary!FN16</f>
        <v>8</v>
      </c>
      <c r="FO16" s="200">
        <f>[41]Updated_DISCOM_Summary!FO16</f>
        <v>15</v>
      </c>
      <c r="FP16" s="200">
        <f>[41]Updated_DISCOM_Summary!FP16</f>
        <v>47</v>
      </c>
      <c r="FQ16" s="200">
        <f>[41]Updated_DISCOM_Summary!FQ16</f>
        <v>419</v>
      </c>
      <c r="FR16" s="200">
        <f>[41]Updated_DISCOM_Summary!FR16</f>
        <v>326</v>
      </c>
      <c r="FS16" s="200">
        <f>[41]Updated_DISCOM_Summary!FS16</f>
        <v>5</v>
      </c>
      <c r="FT16" s="200">
        <f>[41]Updated_DISCOM_Summary!FT16</f>
        <v>22</v>
      </c>
      <c r="FU16" s="200">
        <f>[41]Updated_DISCOM_Summary!FU16</f>
        <v>150</v>
      </c>
      <c r="FV16" s="200">
        <f>[41]Updated_DISCOM_Summary!FV16</f>
        <v>44</v>
      </c>
      <c r="FW16" s="200" t="e">
        <f>[41]Updated_DISCOM_Summary!FW16</f>
        <v>#REF!</v>
      </c>
      <c r="FX16" s="200">
        <f>[41]Updated_DISCOM_Summary!FX16</f>
        <v>344</v>
      </c>
      <c r="FY16" s="200">
        <f>[41]Updated_DISCOM_Summary!FY16</f>
        <v>180</v>
      </c>
      <c r="FZ16" s="200" t="e">
        <f>[41]Updated_DISCOM_Summary!FZ16</f>
        <v>#REF!</v>
      </c>
      <c r="GA16" s="200">
        <f>[41]Updated_DISCOM_Summary!GA16</f>
        <v>22</v>
      </c>
      <c r="GB16" s="200">
        <f>[41]Updated_DISCOM_Summary!GB16</f>
        <v>66</v>
      </c>
      <c r="GC16" s="200">
        <f>[41]Updated_DISCOM_Summary!GC16</f>
        <v>5</v>
      </c>
      <c r="GD16" s="200">
        <f>[41]Updated_DISCOM_Summary!GD16</f>
        <v>9.25</v>
      </c>
      <c r="GE16" s="200">
        <f>[41]Updated_DISCOM_Summary!GE16</f>
        <v>34</v>
      </c>
    </row>
    <row r="17" spans="1:187">
      <c r="A17" s="198">
        <v>10</v>
      </c>
      <c r="B17" s="199" t="s">
        <v>117</v>
      </c>
      <c r="C17" s="178">
        <v>10</v>
      </c>
      <c r="D17" s="200">
        <f>[41]Updated_DISCOM_Summary!D17</f>
        <v>0</v>
      </c>
      <c r="E17" s="200">
        <f>[41]Updated_DISCOM_Summary!E17</f>
        <v>0</v>
      </c>
      <c r="F17" s="200">
        <f>[41]Updated_DISCOM_Summary!F17</f>
        <v>1</v>
      </c>
      <c r="G17" s="200">
        <f>[41]Updated_DISCOM_Summary!G17</f>
        <v>5</v>
      </c>
      <c r="H17" s="200">
        <f>[41]Updated_DISCOM_Summary!H17</f>
        <v>4</v>
      </c>
      <c r="I17" s="200">
        <f>[41]Updated_DISCOM_Summary!I17</f>
        <v>0</v>
      </c>
      <c r="J17" s="200">
        <f>[41]Updated_DISCOM_Summary!J17</f>
        <v>0</v>
      </c>
      <c r="K17" s="200">
        <f>[41]Updated_DISCOM_Summary!K17</f>
        <v>1</v>
      </c>
      <c r="L17" s="200">
        <f>[41]Updated_DISCOM_Summary!L17</f>
        <v>5</v>
      </c>
      <c r="M17" s="200">
        <f>[41]Updated_DISCOM_Summary!M17</f>
        <v>4</v>
      </c>
      <c r="N17" s="200">
        <f>[41]Updated_DISCOM_Summary!N17</f>
        <v>1</v>
      </c>
      <c r="O17" s="200">
        <f>[41]Updated_DISCOM_Summary!O17</f>
        <v>2</v>
      </c>
      <c r="P17" s="200">
        <f>[41]Updated_DISCOM_Summary!P17</f>
        <v>18</v>
      </c>
      <c r="Q17" s="200">
        <f>[41]Updated_DISCOM_Summary!Q17</f>
        <v>11</v>
      </c>
      <c r="R17" s="200" t="e">
        <f>[41]Updated_DISCOM_Summary!R17</f>
        <v>#REF!</v>
      </c>
      <c r="S17" s="200">
        <f>[41]Updated_DISCOM_Summary!S17</f>
        <v>23</v>
      </c>
      <c r="T17" s="200">
        <f>[41]Updated_DISCOM_Summary!T17</f>
        <v>15</v>
      </c>
      <c r="U17" s="200" t="e">
        <f>[41]Updated_DISCOM_Summary!U17</f>
        <v>#REF!</v>
      </c>
      <c r="V17" s="200">
        <f>[41]Updated_DISCOM_Summary!V17</f>
        <v>5</v>
      </c>
      <c r="W17" s="200">
        <f>[41]Updated_DISCOM_Summary!W17</f>
        <v>15</v>
      </c>
      <c r="X17" s="200">
        <f>[41]Updated_DISCOM_Summary!X17</f>
        <v>1</v>
      </c>
      <c r="Y17" s="200">
        <f>[41]Updated_DISCOM_Summary!Y17</f>
        <v>1.85</v>
      </c>
      <c r="Z17" s="200">
        <f>[41]Updated_DISCOM_Summary!Z17</f>
        <v>1</v>
      </c>
      <c r="AA17" s="200">
        <f>[41]Updated_DISCOM_Summary!AA17</f>
        <v>0</v>
      </c>
      <c r="AB17" s="200">
        <f>[41]Updated_DISCOM_Summary!AB17</f>
        <v>0</v>
      </c>
      <c r="AC17" s="200">
        <f>[41]Updated_DISCOM_Summary!AC17</f>
        <v>1</v>
      </c>
      <c r="AD17" s="200">
        <f>[41]Updated_DISCOM_Summary!AD17</f>
        <v>5</v>
      </c>
      <c r="AE17" s="200">
        <f>[41]Updated_DISCOM_Summary!AE17</f>
        <v>4</v>
      </c>
      <c r="AF17" s="200">
        <f>[41]Updated_DISCOM_Summary!AF17</f>
        <v>1</v>
      </c>
      <c r="AG17" s="200">
        <f>[41]Updated_DISCOM_Summary!AG17</f>
        <v>0</v>
      </c>
      <c r="AH17" s="200">
        <f>[41]Updated_DISCOM_Summary!AH17</f>
        <v>3</v>
      </c>
      <c r="AI17" s="200">
        <f>[41]Updated_DISCOM_Summary!AI17</f>
        <v>23</v>
      </c>
      <c r="AJ17" s="200">
        <f>[41]Updated_DISCOM_Summary!AJ17</f>
        <v>18</v>
      </c>
      <c r="AK17" s="200">
        <f>[41]Updated_DISCOM_Summary!AK17</f>
        <v>2</v>
      </c>
      <c r="AL17" s="200">
        <f>[41]Updated_DISCOM_Summary!AL17</f>
        <v>1</v>
      </c>
      <c r="AM17" s="200">
        <f>[41]Updated_DISCOM_Summary!AM17</f>
        <v>21</v>
      </c>
      <c r="AN17" s="200">
        <f>[41]Updated_DISCOM_Summary!AN17</f>
        <v>5</v>
      </c>
      <c r="AO17" s="200" t="e">
        <f>[41]Updated_DISCOM_Summary!AO17</f>
        <v>#REF!</v>
      </c>
      <c r="AP17" s="200">
        <f>[41]Updated_DISCOM_Summary!AP17</f>
        <v>26</v>
      </c>
      <c r="AQ17" s="200">
        <f>[41]Updated_DISCOM_Summary!AQ17</f>
        <v>9</v>
      </c>
      <c r="AR17" s="200" t="e">
        <f>[41]Updated_DISCOM_Summary!AR17</f>
        <v>#REF!</v>
      </c>
      <c r="AS17" s="200">
        <f>[41]Updated_DISCOM_Summary!AS17</f>
        <v>4</v>
      </c>
      <c r="AT17" s="200">
        <f>[41]Updated_DISCOM_Summary!AT17</f>
        <v>12</v>
      </c>
      <c r="AU17" s="200">
        <f>[41]Updated_DISCOM_Summary!AU17</f>
        <v>4</v>
      </c>
      <c r="AV17" s="200">
        <f>[41]Updated_DISCOM_Summary!AV17</f>
        <v>7.4</v>
      </c>
      <c r="AW17" s="200">
        <f>[41]Updated_DISCOM_Summary!AW17</f>
        <v>1</v>
      </c>
      <c r="AX17" s="200">
        <f>[41]Updated_DISCOM_Summary!AX17</f>
        <v>0</v>
      </c>
      <c r="AY17" s="200">
        <f>[41]Updated_DISCOM_Summary!AY17</f>
        <v>0</v>
      </c>
      <c r="AZ17" s="200">
        <f>[41]Updated_DISCOM_Summary!AZ17</f>
        <v>3</v>
      </c>
      <c r="BA17" s="200">
        <f>[41]Updated_DISCOM_Summary!BA17</f>
        <v>25</v>
      </c>
      <c r="BB17" s="200">
        <f>[41]Updated_DISCOM_Summary!BB17</f>
        <v>12</v>
      </c>
      <c r="BC17" s="200">
        <f>[41]Updated_DISCOM_Summary!BC17</f>
        <v>1</v>
      </c>
      <c r="BD17" s="200">
        <f>[41]Updated_DISCOM_Summary!BD17</f>
        <v>2</v>
      </c>
      <c r="BE17" s="200">
        <f>[41]Updated_DISCOM_Summary!BE17</f>
        <v>5</v>
      </c>
      <c r="BF17" s="200">
        <f>[41]Updated_DISCOM_Summary!BF17</f>
        <v>49</v>
      </c>
      <c r="BG17" s="200">
        <f>[41]Updated_DISCOM_Summary!BG17</f>
        <v>38</v>
      </c>
      <c r="BH17" s="200">
        <f>[41]Updated_DISCOM_Summary!BH17</f>
        <v>1</v>
      </c>
      <c r="BI17" s="200">
        <f>[41]Updated_DISCOM_Summary!BI17</f>
        <v>7</v>
      </c>
      <c r="BJ17" s="200">
        <f>[41]Updated_DISCOM_Summary!BJ17</f>
        <v>43</v>
      </c>
      <c r="BK17" s="200">
        <f>[41]Updated_DISCOM_Summary!BK17</f>
        <v>8</v>
      </c>
      <c r="BL17" s="200" t="e">
        <f>[41]Updated_DISCOM_Summary!BL17</f>
        <v>#REF!</v>
      </c>
      <c r="BM17" s="200">
        <f>[41]Updated_DISCOM_Summary!BM17</f>
        <v>68</v>
      </c>
      <c r="BN17" s="200">
        <f>[41]Updated_DISCOM_Summary!BN17</f>
        <v>20</v>
      </c>
      <c r="BO17" s="200" t="e">
        <f>[41]Updated_DISCOM_Summary!BO17</f>
        <v>#REF!</v>
      </c>
      <c r="BP17" s="200">
        <f>[41]Updated_DISCOM_Summary!BP17</f>
        <v>4</v>
      </c>
      <c r="BQ17" s="200">
        <f>[41]Updated_DISCOM_Summary!BQ17</f>
        <v>12</v>
      </c>
      <c r="BR17" s="200">
        <f>[41]Updated_DISCOM_Summary!BR17</f>
        <v>2</v>
      </c>
      <c r="BS17" s="200">
        <f>[41]Updated_DISCOM_Summary!BS17</f>
        <v>3.7</v>
      </c>
      <c r="BT17" s="200">
        <f>[41]Updated_DISCOM_Summary!BT17</f>
        <v>5</v>
      </c>
      <c r="BU17" s="200">
        <f>[41]Updated_DISCOM_Summary!BU17</f>
        <v>0</v>
      </c>
      <c r="BV17" s="200">
        <f>[41]Updated_DISCOM_Summary!BV17</f>
        <v>0</v>
      </c>
      <c r="BW17" s="200">
        <f>[41]Updated_DISCOM_Summary!BW17</f>
        <v>3</v>
      </c>
      <c r="BX17" s="200">
        <f>[41]Updated_DISCOM_Summary!BX17</f>
        <v>20</v>
      </c>
      <c r="BY17" s="200">
        <f>[41]Updated_DISCOM_Summary!BY17</f>
        <v>12</v>
      </c>
      <c r="BZ17" s="200">
        <f>[41]Updated_DISCOM_Summary!BZ17</f>
        <v>1</v>
      </c>
      <c r="CA17" s="200">
        <f>[41]Updated_DISCOM_Summary!CA17</f>
        <v>3</v>
      </c>
      <c r="CB17" s="200">
        <f>[41]Updated_DISCOM_Summary!CB17</f>
        <v>7</v>
      </c>
      <c r="CC17" s="200">
        <f>[41]Updated_DISCOM_Summary!CC17</f>
        <v>67</v>
      </c>
      <c r="CD17" s="200">
        <f>[41]Updated_DISCOM_Summary!CD17</f>
        <v>52</v>
      </c>
      <c r="CE17" s="200">
        <f>[41]Updated_DISCOM_Summary!CE17</f>
        <v>1</v>
      </c>
      <c r="CF17" s="200">
        <f>[41]Updated_DISCOM_Summary!CF17</f>
        <v>2</v>
      </c>
      <c r="CG17" s="200">
        <f>[41]Updated_DISCOM_Summary!CG17</f>
        <v>18</v>
      </c>
      <c r="CH17" s="200">
        <f>[41]Updated_DISCOM_Summary!CH17</f>
        <v>6</v>
      </c>
      <c r="CI17" s="200" t="e">
        <f>[41]Updated_DISCOM_Summary!CI17</f>
        <v>#REF!</v>
      </c>
      <c r="CJ17" s="200">
        <f>[41]Updated_DISCOM_Summary!CJ17</f>
        <v>38</v>
      </c>
      <c r="CK17" s="200">
        <f>[41]Updated_DISCOM_Summary!CK17</f>
        <v>18</v>
      </c>
      <c r="CL17" s="200" t="e">
        <f>[41]Updated_DISCOM_Summary!CL17</f>
        <v>#REF!</v>
      </c>
      <c r="CM17" s="200">
        <f>[41]Updated_DISCOM_Summary!CM17</f>
        <v>5</v>
      </c>
      <c r="CN17" s="200">
        <f>[41]Updated_DISCOM_Summary!CN17</f>
        <v>15</v>
      </c>
      <c r="CO17" s="200">
        <f>[41]Updated_DISCOM_Summary!CO17</f>
        <v>0</v>
      </c>
      <c r="CP17" s="200">
        <f>[41]Updated_DISCOM_Summary!CP17</f>
        <v>0</v>
      </c>
      <c r="CQ17" s="200">
        <f>[41]Updated_DISCOM_Summary!CQ17</f>
        <v>4</v>
      </c>
      <c r="CR17" s="200">
        <f>[41]Updated_DISCOM_Summary!CR17</f>
        <v>0</v>
      </c>
      <c r="CS17" s="200">
        <f>[41]Updated_DISCOM_Summary!CS17</f>
        <v>0</v>
      </c>
      <c r="CT17" s="200">
        <f>[41]Updated_DISCOM_Summary!CT17</f>
        <v>4</v>
      </c>
      <c r="CU17" s="200">
        <f>[41]Updated_DISCOM_Summary!CU17</f>
        <v>25</v>
      </c>
      <c r="CV17" s="200">
        <f>[41]Updated_DISCOM_Summary!CV17</f>
        <v>16</v>
      </c>
      <c r="CW17" s="200">
        <f>[41]Updated_DISCOM_Summary!CW17</f>
        <v>2</v>
      </c>
      <c r="CX17" s="200">
        <f>[41]Updated_DISCOM_Summary!CX17</f>
        <v>3</v>
      </c>
      <c r="CY17" s="200">
        <f>[41]Updated_DISCOM_Summary!CY17</f>
        <v>11</v>
      </c>
      <c r="CZ17" s="200">
        <f>[41]Updated_DISCOM_Summary!CZ17</f>
        <v>95</v>
      </c>
      <c r="DA17" s="200">
        <f>[41]Updated_DISCOM_Summary!DA17</f>
        <v>74</v>
      </c>
      <c r="DB17" s="200">
        <f>[41]Updated_DISCOM_Summary!DB17</f>
        <v>1</v>
      </c>
      <c r="DC17" s="200">
        <f>[41]Updated_DISCOM_Summary!DC17</f>
        <v>2</v>
      </c>
      <c r="DD17" s="200">
        <f>[41]Updated_DISCOM_Summary!DD17</f>
        <v>18</v>
      </c>
      <c r="DE17" s="200">
        <f>[41]Updated_DISCOM_Summary!DE17</f>
        <v>10</v>
      </c>
      <c r="DF17" s="200" t="e">
        <f>[41]Updated_DISCOM_Summary!DF17</f>
        <v>#REF!</v>
      </c>
      <c r="DG17" s="200">
        <f>[41]Updated_DISCOM_Summary!DG17</f>
        <v>43</v>
      </c>
      <c r="DH17" s="200">
        <f>[41]Updated_DISCOM_Summary!DH17</f>
        <v>26</v>
      </c>
      <c r="DI17" s="200" t="e">
        <f>[41]Updated_DISCOM_Summary!DI17</f>
        <v>#REF!</v>
      </c>
      <c r="DJ17" s="200">
        <f>[41]Updated_DISCOM_Summary!DJ17</f>
        <v>0</v>
      </c>
      <c r="DK17" s="200">
        <f>[41]Updated_DISCOM_Summary!DK17</f>
        <v>0</v>
      </c>
      <c r="DL17" s="200">
        <f>[41]Updated_DISCOM_Summary!DL17</f>
        <v>1</v>
      </c>
      <c r="DM17" s="200">
        <f>[41]Updated_DISCOM_Summary!DM17</f>
        <v>1.85</v>
      </c>
      <c r="DN17" s="200">
        <f>[41]Updated_DISCOM_Summary!DN17</f>
        <v>5</v>
      </c>
      <c r="DO17" s="200">
        <f>[41]Updated_DISCOM_Summary!DO17</f>
        <v>1</v>
      </c>
      <c r="DP17" s="200">
        <f>[41]Updated_DISCOM_Summary!DP17</f>
        <v>0</v>
      </c>
      <c r="DQ17" s="200">
        <f>[41]Updated_DISCOM_Summary!DQ17</f>
        <v>2</v>
      </c>
      <c r="DR17" s="200">
        <f>[41]Updated_DISCOM_Summary!DR17</f>
        <v>18</v>
      </c>
      <c r="DS17" s="200">
        <f>[41]Updated_DISCOM_Summary!DS17</f>
        <v>14</v>
      </c>
      <c r="DT17" s="200">
        <f>[41]Updated_DISCOM_Summary!DT17</f>
        <v>2</v>
      </c>
      <c r="DU17" s="200">
        <f>[41]Updated_DISCOM_Summary!DU17</f>
        <v>2</v>
      </c>
      <c r="DV17" s="200">
        <f>[41]Updated_DISCOM_Summary!DV17</f>
        <v>11</v>
      </c>
      <c r="DW17" s="200">
        <f>[41]Updated_DISCOM_Summary!DW17</f>
        <v>87</v>
      </c>
      <c r="DX17" s="200">
        <f>[41]Updated_DISCOM_Summary!DX17</f>
        <v>68</v>
      </c>
      <c r="DY17" s="200">
        <f>[41]Updated_DISCOM_Summary!DY17</f>
        <v>1</v>
      </c>
      <c r="DZ17" s="200">
        <f>[41]Updated_DISCOM_Summary!DZ17</f>
        <v>5</v>
      </c>
      <c r="EA17" s="200">
        <f>[41]Updated_DISCOM_Summary!EA17</f>
        <v>33</v>
      </c>
      <c r="EB17" s="200">
        <f>[41]Updated_DISCOM_Summary!EB17</f>
        <v>1</v>
      </c>
      <c r="EC17" s="200" t="e">
        <f>[41]Updated_DISCOM_Summary!EC17</f>
        <v>#REF!</v>
      </c>
      <c r="ED17" s="200">
        <f>[41]Updated_DISCOM_Summary!ED17</f>
        <v>51</v>
      </c>
      <c r="EE17" s="200">
        <f>[41]Updated_DISCOM_Summary!EE17</f>
        <v>15</v>
      </c>
      <c r="EF17" s="200" t="e">
        <f>[41]Updated_DISCOM_Summary!EF17</f>
        <v>#REF!</v>
      </c>
      <c r="EG17" s="200">
        <f>[41]Updated_DISCOM_Summary!EG17</f>
        <v>0</v>
      </c>
      <c r="EH17" s="200">
        <f>[41]Updated_DISCOM_Summary!EH17</f>
        <v>0</v>
      </c>
      <c r="EI17" s="200">
        <f>[41]Updated_DISCOM_Summary!EI17</f>
        <v>1</v>
      </c>
      <c r="EJ17" s="200">
        <f>[41]Updated_DISCOM_Summary!EJ17</f>
        <v>1.85</v>
      </c>
      <c r="EK17" s="200">
        <f>[41]Updated_DISCOM_Summary!EK17</f>
        <v>3</v>
      </c>
      <c r="EL17" s="200">
        <f>[41]Updated_DISCOM_Summary!EL17</f>
        <v>1</v>
      </c>
      <c r="EM17" s="200">
        <f>[41]Updated_DISCOM_Summary!EM17</f>
        <v>0</v>
      </c>
      <c r="EN17" s="200">
        <f>[41]Updated_DISCOM_Summary!EN17</f>
        <v>14</v>
      </c>
      <c r="EO17" s="200">
        <f>[41]Updated_DISCOM_Summary!EO17</f>
        <v>98</v>
      </c>
      <c r="EP17" s="200">
        <f>[41]Updated_DISCOM_Summary!EP17</f>
        <v>62</v>
      </c>
      <c r="EQ17" s="200">
        <f>[41]Updated_DISCOM_Summary!EQ17</f>
        <v>7</v>
      </c>
      <c r="ER17" s="200">
        <f>[41]Updated_DISCOM_Summary!ER17</f>
        <v>10</v>
      </c>
      <c r="ES17" s="200">
        <f>[41]Updated_DISCOM_Summary!ES17</f>
        <v>38</v>
      </c>
      <c r="ET17" s="200">
        <f>[41]Updated_DISCOM_Summary!ET17</f>
        <v>326</v>
      </c>
      <c r="EU17" s="200">
        <f>[41]Updated_DISCOM_Summary!EU17</f>
        <v>254</v>
      </c>
      <c r="EV17" s="200">
        <f>[41]Updated_DISCOM_Summary!EV17</f>
        <v>7</v>
      </c>
      <c r="EW17" s="200">
        <f>[41]Updated_DISCOM_Summary!EW17</f>
        <v>19</v>
      </c>
      <c r="EX17" s="200">
        <f>[41]Updated_DISCOM_Summary!EX17</f>
        <v>151</v>
      </c>
      <c r="EY17" s="200">
        <f>[41]Updated_DISCOM_Summary!EY17</f>
        <v>41</v>
      </c>
      <c r="EZ17" s="200" t="e">
        <f>[41]Updated_DISCOM_Summary!EZ17</f>
        <v>#REF!</v>
      </c>
      <c r="FA17" s="200">
        <f>[41]Updated_DISCOM_Summary!FA17</f>
        <v>249</v>
      </c>
      <c r="FB17" s="200">
        <f>[41]Updated_DISCOM_Summary!FB17</f>
        <v>103</v>
      </c>
      <c r="FC17" s="200" t="e">
        <f>[41]Updated_DISCOM_Summary!FC17</f>
        <v>#REF!</v>
      </c>
      <c r="FD17" s="200">
        <f>[41]Updated_DISCOM_Summary!FD17</f>
        <v>18</v>
      </c>
      <c r="FE17" s="200">
        <f>[41]Updated_DISCOM_Summary!FE17</f>
        <v>54</v>
      </c>
      <c r="FF17" s="200">
        <f>[41]Updated_DISCOM_Summary!FF17</f>
        <v>9</v>
      </c>
      <c r="FG17" s="200">
        <f>[41]Updated_DISCOM_Summary!FG17</f>
        <v>16.650000000000002</v>
      </c>
      <c r="FH17" s="200">
        <f>[41]Updated_DISCOM_Summary!FH17</f>
        <v>19</v>
      </c>
      <c r="FI17" s="200">
        <f>[41]Updated_DISCOM_Summary!FI17</f>
        <v>1</v>
      </c>
      <c r="FJ17" s="200">
        <f>[41]Updated_DISCOM_Summary!FJ17</f>
        <v>0</v>
      </c>
      <c r="FK17" s="200">
        <f>[41]Updated_DISCOM_Summary!FK17</f>
        <v>13</v>
      </c>
      <c r="FL17" s="200">
        <f>[41]Updated_DISCOM_Summary!FL17</f>
        <v>93</v>
      </c>
      <c r="FM17" s="200">
        <f>[41]Updated_DISCOM_Summary!FM17</f>
        <v>58</v>
      </c>
      <c r="FN17" s="200">
        <f>[41]Updated_DISCOM_Summary!FN17</f>
        <v>7</v>
      </c>
      <c r="FO17" s="200">
        <f>[41]Updated_DISCOM_Summary!FO17</f>
        <v>10</v>
      </c>
      <c r="FP17" s="200">
        <f>[41]Updated_DISCOM_Summary!FP17</f>
        <v>37</v>
      </c>
      <c r="FQ17" s="200">
        <f>[41]Updated_DISCOM_Summary!FQ17</f>
        <v>321</v>
      </c>
      <c r="FR17" s="200">
        <f>[41]Updated_DISCOM_Summary!FR17</f>
        <v>250</v>
      </c>
      <c r="FS17" s="200">
        <f>[41]Updated_DISCOM_Summary!FS17</f>
        <v>6</v>
      </c>
      <c r="FT17" s="200">
        <f>[41]Updated_DISCOM_Summary!FT17</f>
        <v>17</v>
      </c>
      <c r="FU17" s="200">
        <f>[41]Updated_DISCOM_Summary!FU17</f>
        <v>133</v>
      </c>
      <c r="FV17" s="200">
        <f>[41]Updated_DISCOM_Summary!FV17</f>
        <v>30</v>
      </c>
      <c r="FW17" s="200" t="e">
        <f>[41]Updated_DISCOM_Summary!FW17</f>
        <v>#REF!</v>
      </c>
      <c r="FX17" s="200">
        <f>[41]Updated_DISCOM_Summary!FX17</f>
        <v>226</v>
      </c>
      <c r="FY17" s="200">
        <f>[41]Updated_DISCOM_Summary!FY17</f>
        <v>88</v>
      </c>
      <c r="FZ17" s="200" t="e">
        <f>[41]Updated_DISCOM_Summary!FZ17</f>
        <v>#REF!</v>
      </c>
      <c r="GA17" s="200">
        <f>[41]Updated_DISCOM_Summary!GA17</f>
        <v>13</v>
      </c>
      <c r="GB17" s="200">
        <f>[41]Updated_DISCOM_Summary!GB17</f>
        <v>39</v>
      </c>
      <c r="GC17" s="200">
        <f>[41]Updated_DISCOM_Summary!GC17</f>
        <v>8</v>
      </c>
      <c r="GD17" s="200">
        <f>[41]Updated_DISCOM_Summary!GD17</f>
        <v>14.8</v>
      </c>
      <c r="GE17" s="200">
        <f>[41]Updated_DISCOM_Summary!GE17</f>
        <v>18</v>
      </c>
    </row>
    <row r="18" spans="1:187">
      <c r="A18" s="201">
        <v>11</v>
      </c>
      <c r="B18" s="199" t="s">
        <v>59</v>
      </c>
      <c r="C18" s="178">
        <v>11</v>
      </c>
      <c r="D18" s="200">
        <f>[41]Updated_DISCOM_Summary!D18</f>
        <v>0</v>
      </c>
      <c r="E18" s="200">
        <f>[41]Updated_DISCOM_Summary!E18</f>
        <v>0</v>
      </c>
      <c r="F18" s="200">
        <f>[41]Updated_DISCOM_Summary!F18</f>
        <v>0</v>
      </c>
      <c r="G18" s="200">
        <f>[41]Updated_DISCOM_Summary!G18</f>
        <v>0</v>
      </c>
      <c r="H18" s="200">
        <f>[41]Updated_DISCOM_Summary!H18</f>
        <v>0</v>
      </c>
      <c r="I18" s="200">
        <f>[41]Updated_DISCOM_Summary!I18</f>
        <v>0</v>
      </c>
      <c r="J18" s="200">
        <f>[41]Updated_DISCOM_Summary!J18</f>
        <v>0</v>
      </c>
      <c r="K18" s="200">
        <f>[41]Updated_DISCOM_Summary!K18</f>
        <v>4</v>
      </c>
      <c r="L18" s="200">
        <f>[41]Updated_DISCOM_Summary!L18</f>
        <v>20</v>
      </c>
      <c r="M18" s="200">
        <f>[41]Updated_DISCOM_Summary!M18</f>
        <v>16</v>
      </c>
      <c r="N18" s="200">
        <f>[41]Updated_DISCOM_Summary!N18</f>
        <v>0</v>
      </c>
      <c r="O18" s="200">
        <f>[41]Updated_DISCOM_Summary!O18</f>
        <v>4</v>
      </c>
      <c r="P18" s="200">
        <f>[41]Updated_DISCOM_Summary!P18</f>
        <v>20</v>
      </c>
      <c r="Q18" s="200">
        <f>[41]Updated_DISCOM_Summary!Q18</f>
        <v>0</v>
      </c>
      <c r="R18" s="200" t="e">
        <f>[41]Updated_DISCOM_Summary!R18</f>
        <v>#REF!</v>
      </c>
      <c r="S18" s="200">
        <f>[41]Updated_DISCOM_Summary!S18</f>
        <v>20</v>
      </c>
      <c r="T18" s="200">
        <f>[41]Updated_DISCOM_Summary!T18</f>
        <v>0</v>
      </c>
      <c r="U18" s="200" t="e">
        <f>[41]Updated_DISCOM_Summary!U18</f>
        <v>#REF!</v>
      </c>
      <c r="V18" s="200">
        <f>[41]Updated_DISCOM_Summary!V18</f>
        <v>0</v>
      </c>
      <c r="W18" s="200">
        <f>[41]Updated_DISCOM_Summary!W18</f>
        <v>0</v>
      </c>
      <c r="X18" s="200">
        <f>[41]Updated_DISCOM_Summary!X18</f>
        <v>0</v>
      </c>
      <c r="Y18" s="200">
        <f>[41]Updated_DISCOM_Summary!Y18</f>
        <v>0</v>
      </c>
      <c r="Z18" s="200">
        <f>[41]Updated_DISCOM_Summary!Z18</f>
        <v>0</v>
      </c>
      <c r="AA18" s="200">
        <f>[41]Updated_DISCOM_Summary!AA18</f>
        <v>0</v>
      </c>
      <c r="AB18" s="200">
        <f>[41]Updated_DISCOM_Summary!AB18</f>
        <v>0</v>
      </c>
      <c r="AC18" s="200">
        <f>[41]Updated_DISCOM_Summary!AC18</f>
        <v>1</v>
      </c>
      <c r="AD18" s="200">
        <f>[41]Updated_DISCOM_Summary!AD18</f>
        <v>5</v>
      </c>
      <c r="AE18" s="200">
        <f>[41]Updated_DISCOM_Summary!AE18</f>
        <v>4</v>
      </c>
      <c r="AF18" s="200">
        <f>[41]Updated_DISCOM_Summary!AF18</f>
        <v>0</v>
      </c>
      <c r="AG18" s="200">
        <f>[41]Updated_DISCOM_Summary!AG18</f>
        <v>1</v>
      </c>
      <c r="AH18" s="200">
        <f>[41]Updated_DISCOM_Summary!AH18</f>
        <v>4</v>
      </c>
      <c r="AI18" s="200">
        <f>[41]Updated_DISCOM_Summary!AI18</f>
        <v>28</v>
      </c>
      <c r="AJ18" s="200">
        <f>[41]Updated_DISCOM_Summary!AJ18</f>
        <v>22</v>
      </c>
      <c r="AK18" s="200">
        <f>[41]Updated_DISCOM_Summary!AK18</f>
        <v>1</v>
      </c>
      <c r="AL18" s="200">
        <f>[41]Updated_DISCOM_Summary!AL18</f>
        <v>3</v>
      </c>
      <c r="AM18" s="200">
        <f>[41]Updated_DISCOM_Summary!AM18</f>
        <v>23</v>
      </c>
      <c r="AN18" s="200">
        <f>[41]Updated_DISCOM_Summary!AN18</f>
        <v>0</v>
      </c>
      <c r="AO18" s="200" t="e">
        <f>[41]Updated_DISCOM_Summary!AO18</f>
        <v>#REF!</v>
      </c>
      <c r="AP18" s="200">
        <f>[41]Updated_DISCOM_Summary!AP18</f>
        <v>28</v>
      </c>
      <c r="AQ18" s="200">
        <f>[41]Updated_DISCOM_Summary!AQ18</f>
        <v>4</v>
      </c>
      <c r="AR18" s="200" t="e">
        <f>[41]Updated_DISCOM_Summary!AR18</f>
        <v>#REF!</v>
      </c>
      <c r="AS18" s="200">
        <f>[41]Updated_DISCOM_Summary!AS18</f>
        <v>3</v>
      </c>
      <c r="AT18" s="200">
        <f>[41]Updated_DISCOM_Summary!AT18</f>
        <v>9</v>
      </c>
      <c r="AU18" s="200">
        <f>[41]Updated_DISCOM_Summary!AU18</f>
        <v>0</v>
      </c>
      <c r="AV18" s="200">
        <f>[41]Updated_DISCOM_Summary!AV18</f>
        <v>0</v>
      </c>
      <c r="AW18" s="200">
        <f>[41]Updated_DISCOM_Summary!AW18</f>
        <v>1</v>
      </c>
      <c r="AX18" s="200">
        <f>[41]Updated_DISCOM_Summary!AX18</f>
        <v>1</v>
      </c>
      <c r="AY18" s="200">
        <f>[41]Updated_DISCOM_Summary!AY18</f>
        <v>1</v>
      </c>
      <c r="AZ18" s="200">
        <f>[41]Updated_DISCOM_Summary!AZ18</f>
        <v>12</v>
      </c>
      <c r="BA18" s="200">
        <f>[41]Updated_DISCOM_Summary!BA18</f>
        <v>91</v>
      </c>
      <c r="BB18" s="200">
        <f>[41]Updated_DISCOM_Summary!BB18</f>
        <v>60</v>
      </c>
      <c r="BC18" s="200">
        <f>[41]Updated_DISCOM_Summary!BC18</f>
        <v>1</v>
      </c>
      <c r="BD18" s="200">
        <f>[41]Updated_DISCOM_Summary!BD18</f>
        <v>2</v>
      </c>
      <c r="BE18" s="200">
        <f>[41]Updated_DISCOM_Summary!BE18</f>
        <v>11</v>
      </c>
      <c r="BF18" s="200">
        <f>[41]Updated_DISCOM_Summary!BF18</f>
        <v>79</v>
      </c>
      <c r="BG18" s="200">
        <f>[41]Updated_DISCOM_Summary!BG18</f>
        <v>62</v>
      </c>
      <c r="BH18" s="200">
        <f>[41]Updated_DISCOM_Summary!BH18</f>
        <v>1</v>
      </c>
      <c r="BI18" s="200">
        <f>[41]Updated_DISCOM_Summary!BI18</f>
        <v>6</v>
      </c>
      <c r="BJ18" s="200">
        <f>[41]Updated_DISCOM_Summary!BJ18</f>
        <v>38</v>
      </c>
      <c r="BK18" s="200">
        <f>[41]Updated_DISCOM_Summary!BK18</f>
        <v>10</v>
      </c>
      <c r="BL18" s="200" t="e">
        <f>[41]Updated_DISCOM_Summary!BL18</f>
        <v>#REF!</v>
      </c>
      <c r="BM18" s="200">
        <f>[41]Updated_DISCOM_Summary!BM18</f>
        <v>129</v>
      </c>
      <c r="BN18" s="200">
        <f>[41]Updated_DISCOM_Summary!BN18</f>
        <v>70</v>
      </c>
      <c r="BO18" s="200" t="e">
        <f>[41]Updated_DISCOM_Summary!BO18</f>
        <v>#REF!</v>
      </c>
      <c r="BP18" s="200">
        <f>[41]Updated_DISCOM_Summary!BP18</f>
        <v>1</v>
      </c>
      <c r="BQ18" s="200">
        <f>[41]Updated_DISCOM_Summary!BQ18</f>
        <v>3</v>
      </c>
      <c r="BR18" s="200">
        <f>[41]Updated_DISCOM_Summary!BR18</f>
        <v>4</v>
      </c>
      <c r="BS18" s="200">
        <f>[41]Updated_DISCOM_Summary!BS18</f>
        <v>7.4</v>
      </c>
      <c r="BT18" s="200">
        <f>[41]Updated_DISCOM_Summary!BT18</f>
        <v>17</v>
      </c>
      <c r="BU18" s="200">
        <f>[41]Updated_DISCOM_Summary!BU18</f>
        <v>3</v>
      </c>
      <c r="BV18" s="200">
        <f>[41]Updated_DISCOM_Summary!BV18</f>
        <v>0</v>
      </c>
      <c r="BW18" s="200">
        <f>[41]Updated_DISCOM_Summary!BW18</f>
        <v>9</v>
      </c>
      <c r="BX18" s="200">
        <f>[41]Updated_DISCOM_Summary!BX18</f>
        <v>69</v>
      </c>
      <c r="BY18" s="200">
        <f>[41]Updated_DISCOM_Summary!BY18</f>
        <v>54</v>
      </c>
      <c r="BZ18" s="200">
        <f>[41]Updated_DISCOM_Summary!BZ18</f>
        <v>0</v>
      </c>
      <c r="CA18" s="200">
        <f>[41]Updated_DISCOM_Summary!CA18</f>
        <v>3</v>
      </c>
      <c r="CB18" s="200">
        <f>[41]Updated_DISCOM_Summary!CB18</f>
        <v>17</v>
      </c>
      <c r="CC18" s="200">
        <f>[41]Updated_DISCOM_Summary!CC18</f>
        <v>109</v>
      </c>
      <c r="CD18" s="200">
        <f>[41]Updated_DISCOM_Summary!CD18</f>
        <v>86</v>
      </c>
      <c r="CE18" s="200">
        <f>[41]Updated_DISCOM_Summary!CE18</f>
        <v>1</v>
      </c>
      <c r="CF18" s="200">
        <f>[41]Updated_DISCOM_Summary!CF18</f>
        <v>6</v>
      </c>
      <c r="CG18" s="200">
        <f>[41]Updated_DISCOM_Summary!CG18</f>
        <v>38</v>
      </c>
      <c r="CH18" s="200">
        <f>[41]Updated_DISCOM_Summary!CH18</f>
        <v>10</v>
      </c>
      <c r="CI18" s="200" t="e">
        <f>[41]Updated_DISCOM_Summary!CI18</f>
        <v>#REF!</v>
      </c>
      <c r="CJ18" s="200">
        <f>[41]Updated_DISCOM_Summary!CJ18</f>
        <v>107</v>
      </c>
      <c r="CK18" s="200">
        <f>[41]Updated_DISCOM_Summary!CK18</f>
        <v>64</v>
      </c>
      <c r="CL18" s="200" t="e">
        <f>[41]Updated_DISCOM_Summary!CL18</f>
        <v>#REF!</v>
      </c>
      <c r="CM18" s="200">
        <f>[41]Updated_DISCOM_Summary!CM18</f>
        <v>3</v>
      </c>
      <c r="CN18" s="200">
        <f>[41]Updated_DISCOM_Summary!CN18</f>
        <v>9</v>
      </c>
      <c r="CO18" s="200">
        <f>[41]Updated_DISCOM_Summary!CO18</f>
        <v>4</v>
      </c>
      <c r="CP18" s="200">
        <f>[41]Updated_DISCOM_Summary!CP18</f>
        <v>7.4</v>
      </c>
      <c r="CQ18" s="200">
        <f>[41]Updated_DISCOM_Summary!CQ18</f>
        <v>12</v>
      </c>
      <c r="CR18" s="200">
        <f>[41]Updated_DISCOM_Summary!CR18</f>
        <v>0</v>
      </c>
      <c r="CS18" s="200">
        <f>[41]Updated_DISCOM_Summary!CS18</f>
        <v>1</v>
      </c>
      <c r="CT18" s="200">
        <f>[41]Updated_DISCOM_Summary!CT18</f>
        <v>6</v>
      </c>
      <c r="CU18" s="200">
        <f>[41]Updated_DISCOM_Summary!CU18</f>
        <v>48</v>
      </c>
      <c r="CV18" s="200">
        <f>[41]Updated_DISCOM_Summary!CV18</f>
        <v>30</v>
      </c>
      <c r="CW18" s="200">
        <f>[41]Updated_DISCOM_Summary!CW18</f>
        <v>1</v>
      </c>
      <c r="CX18" s="200">
        <f>[41]Updated_DISCOM_Summary!CX18</f>
        <v>4</v>
      </c>
      <c r="CY18" s="200">
        <f>[41]Updated_DISCOM_Summary!CY18</f>
        <v>31</v>
      </c>
      <c r="CZ18" s="200">
        <f>[41]Updated_DISCOM_Summary!CZ18</f>
        <v>195</v>
      </c>
      <c r="DA18" s="200">
        <f>[41]Updated_DISCOM_Summary!DA18</f>
        <v>154</v>
      </c>
      <c r="DB18" s="200">
        <f>[41]Updated_DISCOM_Summary!DB18</f>
        <v>0</v>
      </c>
      <c r="DC18" s="200">
        <f>[41]Updated_DISCOM_Summary!DC18</f>
        <v>10</v>
      </c>
      <c r="DD18" s="200">
        <f>[41]Updated_DISCOM_Summary!DD18</f>
        <v>50</v>
      </c>
      <c r="DE18" s="200">
        <f>[41]Updated_DISCOM_Summary!DE18</f>
        <v>8</v>
      </c>
      <c r="DF18" s="200" t="e">
        <f>[41]Updated_DISCOM_Summary!DF18</f>
        <v>#REF!</v>
      </c>
      <c r="DG18" s="200">
        <f>[41]Updated_DISCOM_Summary!DG18</f>
        <v>98</v>
      </c>
      <c r="DH18" s="200">
        <f>[41]Updated_DISCOM_Summary!DH18</f>
        <v>38</v>
      </c>
      <c r="DI18" s="200" t="e">
        <f>[41]Updated_DISCOM_Summary!DI18</f>
        <v>#REF!</v>
      </c>
      <c r="DJ18" s="200">
        <f>[41]Updated_DISCOM_Summary!DJ18</f>
        <v>0</v>
      </c>
      <c r="DK18" s="200">
        <f>[41]Updated_DISCOM_Summary!DK18</f>
        <v>0</v>
      </c>
      <c r="DL18" s="200">
        <f>[41]Updated_DISCOM_Summary!DL18</f>
        <v>1</v>
      </c>
      <c r="DM18" s="200">
        <f>[41]Updated_DISCOM_Summary!DM18</f>
        <v>1.85</v>
      </c>
      <c r="DN18" s="200">
        <f>[41]Updated_DISCOM_Summary!DN18</f>
        <v>9</v>
      </c>
      <c r="DO18" s="200">
        <f>[41]Updated_DISCOM_Summary!DO18</f>
        <v>0</v>
      </c>
      <c r="DP18" s="200">
        <f>[41]Updated_DISCOM_Summary!DP18</f>
        <v>4</v>
      </c>
      <c r="DQ18" s="200">
        <f>[41]Updated_DISCOM_Summary!DQ18</f>
        <v>9</v>
      </c>
      <c r="DR18" s="200">
        <f>[41]Updated_DISCOM_Summary!DR18</f>
        <v>77</v>
      </c>
      <c r="DS18" s="200">
        <f>[41]Updated_DISCOM_Summary!DS18</f>
        <v>60</v>
      </c>
      <c r="DT18" s="200">
        <f>[41]Updated_DISCOM_Summary!DT18</f>
        <v>2</v>
      </c>
      <c r="DU18" s="200">
        <f>[41]Updated_DISCOM_Summary!DU18</f>
        <v>2</v>
      </c>
      <c r="DV18" s="200">
        <f>[41]Updated_DISCOM_Summary!DV18</f>
        <v>15</v>
      </c>
      <c r="DW18" s="200">
        <f>[41]Updated_DISCOM_Summary!DW18</f>
        <v>107</v>
      </c>
      <c r="DX18" s="200">
        <f>[41]Updated_DISCOM_Summary!DX18</f>
        <v>84</v>
      </c>
      <c r="DY18" s="200">
        <f>[41]Updated_DISCOM_Summary!DY18</f>
        <v>4</v>
      </c>
      <c r="DZ18" s="200">
        <f>[41]Updated_DISCOM_Summary!DZ18</f>
        <v>7</v>
      </c>
      <c r="EA18" s="200">
        <f>[41]Updated_DISCOM_Summary!EA18</f>
        <v>67</v>
      </c>
      <c r="EB18" s="200">
        <f>[41]Updated_DISCOM_Summary!EB18</f>
        <v>2</v>
      </c>
      <c r="EC18" s="200" t="e">
        <f>[41]Updated_DISCOM_Summary!EC18</f>
        <v>#REF!</v>
      </c>
      <c r="ED18" s="200">
        <f>[41]Updated_DISCOM_Summary!ED18</f>
        <v>144</v>
      </c>
      <c r="EE18" s="200">
        <f>[41]Updated_DISCOM_Summary!EE18</f>
        <v>62</v>
      </c>
      <c r="EF18" s="200" t="e">
        <f>[41]Updated_DISCOM_Summary!EF18</f>
        <v>#REF!</v>
      </c>
      <c r="EG18" s="200">
        <f>[41]Updated_DISCOM_Summary!EG18</f>
        <v>4</v>
      </c>
      <c r="EH18" s="200">
        <f>[41]Updated_DISCOM_Summary!EH18</f>
        <v>12</v>
      </c>
      <c r="EI18" s="200">
        <f>[41]Updated_DISCOM_Summary!EI18</f>
        <v>6</v>
      </c>
      <c r="EJ18" s="200">
        <f>[41]Updated_DISCOM_Summary!EJ18</f>
        <v>11.1</v>
      </c>
      <c r="EK18" s="200">
        <f>[41]Updated_DISCOM_Summary!EK18</f>
        <v>13</v>
      </c>
      <c r="EL18" s="200">
        <f>[41]Updated_DISCOM_Summary!EL18</f>
        <v>4</v>
      </c>
      <c r="EM18" s="200">
        <f>[41]Updated_DISCOM_Summary!EM18</f>
        <v>6</v>
      </c>
      <c r="EN18" s="200">
        <f>[41]Updated_DISCOM_Summary!EN18</f>
        <v>37</v>
      </c>
      <c r="EO18" s="200">
        <f>[41]Updated_DISCOM_Summary!EO18</f>
        <v>290</v>
      </c>
      <c r="EP18" s="200">
        <f>[41]Updated_DISCOM_Summary!EP18</f>
        <v>208</v>
      </c>
      <c r="EQ18" s="200">
        <f>[41]Updated_DISCOM_Summary!EQ18</f>
        <v>4</v>
      </c>
      <c r="ER18" s="200">
        <f>[41]Updated_DISCOM_Summary!ER18</f>
        <v>12</v>
      </c>
      <c r="ES18" s="200">
        <f>[41]Updated_DISCOM_Summary!ES18</f>
        <v>82</v>
      </c>
      <c r="ET18" s="200">
        <f>[41]Updated_DISCOM_Summary!ET18</f>
        <v>538</v>
      </c>
      <c r="EU18" s="200">
        <f>[41]Updated_DISCOM_Summary!EU18</f>
        <v>424</v>
      </c>
      <c r="EV18" s="200">
        <f>[41]Updated_DISCOM_Summary!EV18</f>
        <v>7</v>
      </c>
      <c r="EW18" s="200">
        <f>[41]Updated_DISCOM_Summary!EW18</f>
        <v>36</v>
      </c>
      <c r="EX18" s="200">
        <f>[41]Updated_DISCOM_Summary!EX18</f>
        <v>236</v>
      </c>
      <c r="EY18" s="200">
        <f>[41]Updated_DISCOM_Summary!EY18</f>
        <v>30</v>
      </c>
      <c r="EZ18" s="200" t="e">
        <f>[41]Updated_DISCOM_Summary!EZ18</f>
        <v>#REF!</v>
      </c>
      <c r="FA18" s="200">
        <f>[41]Updated_DISCOM_Summary!FA18</f>
        <v>526</v>
      </c>
      <c r="FB18" s="200">
        <f>[41]Updated_DISCOM_Summary!FB18</f>
        <v>238</v>
      </c>
      <c r="FC18" s="200" t="e">
        <f>[41]Updated_DISCOM_Summary!FC18</f>
        <v>#REF!</v>
      </c>
      <c r="FD18" s="200">
        <f>[41]Updated_DISCOM_Summary!FD18</f>
        <v>11</v>
      </c>
      <c r="FE18" s="200">
        <f>[41]Updated_DISCOM_Summary!FE18</f>
        <v>33</v>
      </c>
      <c r="FF18" s="200">
        <f>[41]Updated_DISCOM_Summary!FF18</f>
        <v>15</v>
      </c>
      <c r="FG18" s="200">
        <f>[41]Updated_DISCOM_Summary!FG18</f>
        <v>27.75</v>
      </c>
      <c r="FH18" s="200">
        <f>[41]Updated_DISCOM_Summary!FH18</f>
        <v>52</v>
      </c>
      <c r="FI18" s="200">
        <f>[41]Updated_DISCOM_Summary!FI18</f>
        <v>4</v>
      </c>
      <c r="FJ18" s="200">
        <f>[41]Updated_DISCOM_Summary!FJ18</f>
        <v>6</v>
      </c>
      <c r="FK18" s="200">
        <f>[41]Updated_DISCOM_Summary!FK18</f>
        <v>37</v>
      </c>
      <c r="FL18" s="200">
        <f>[41]Updated_DISCOM_Summary!FL18</f>
        <v>290</v>
      </c>
      <c r="FM18" s="200">
        <f>[41]Updated_DISCOM_Summary!FM18</f>
        <v>208</v>
      </c>
      <c r="FN18" s="200">
        <f>[41]Updated_DISCOM_Summary!FN18</f>
        <v>4</v>
      </c>
      <c r="FO18" s="200">
        <f>[41]Updated_DISCOM_Summary!FO18</f>
        <v>12</v>
      </c>
      <c r="FP18" s="200">
        <f>[41]Updated_DISCOM_Summary!FP18</f>
        <v>78</v>
      </c>
      <c r="FQ18" s="200">
        <f>[41]Updated_DISCOM_Summary!FQ18</f>
        <v>518</v>
      </c>
      <c r="FR18" s="200">
        <f>[41]Updated_DISCOM_Summary!FR18</f>
        <v>408</v>
      </c>
      <c r="FS18" s="200">
        <f>[41]Updated_DISCOM_Summary!FS18</f>
        <v>7</v>
      </c>
      <c r="FT18" s="200">
        <f>[41]Updated_DISCOM_Summary!FT18</f>
        <v>32</v>
      </c>
      <c r="FU18" s="200">
        <f>[41]Updated_DISCOM_Summary!FU18</f>
        <v>216</v>
      </c>
      <c r="FV18" s="200">
        <f>[41]Updated_DISCOM_Summary!FV18</f>
        <v>30</v>
      </c>
      <c r="FW18" s="200" t="e">
        <f>[41]Updated_DISCOM_Summary!FW18</f>
        <v>#REF!</v>
      </c>
      <c r="FX18" s="200">
        <f>[41]Updated_DISCOM_Summary!FX18</f>
        <v>506</v>
      </c>
      <c r="FY18" s="200">
        <f>[41]Updated_DISCOM_Summary!FY18</f>
        <v>238</v>
      </c>
      <c r="FZ18" s="200" t="e">
        <f>[41]Updated_DISCOM_Summary!FZ18</f>
        <v>#REF!</v>
      </c>
      <c r="GA18" s="200">
        <f>[41]Updated_DISCOM_Summary!GA18</f>
        <v>11</v>
      </c>
      <c r="GB18" s="200">
        <f>[41]Updated_DISCOM_Summary!GB18</f>
        <v>33</v>
      </c>
      <c r="GC18" s="200">
        <f>[41]Updated_DISCOM_Summary!GC18</f>
        <v>15</v>
      </c>
      <c r="GD18" s="200">
        <f>[41]Updated_DISCOM_Summary!GD18</f>
        <v>27.75</v>
      </c>
      <c r="GE18" s="200">
        <f>[41]Updated_DISCOM_Summary!GE18</f>
        <v>52</v>
      </c>
    </row>
    <row r="19" spans="1:187">
      <c r="A19" s="198">
        <v>12</v>
      </c>
      <c r="B19" s="199" t="s">
        <v>58</v>
      </c>
      <c r="C19" s="178">
        <v>12</v>
      </c>
      <c r="D19" s="200">
        <f>[41]Updated_DISCOM_Summary!D19</f>
        <v>0</v>
      </c>
      <c r="E19" s="200">
        <f>[41]Updated_DISCOM_Summary!E19</f>
        <v>0</v>
      </c>
      <c r="F19" s="200">
        <f>[41]Updated_DISCOM_Summary!F19</f>
        <v>0</v>
      </c>
      <c r="G19" s="200">
        <f>[41]Updated_DISCOM_Summary!G19</f>
        <v>0</v>
      </c>
      <c r="H19" s="200">
        <f>[41]Updated_DISCOM_Summary!H19</f>
        <v>0</v>
      </c>
      <c r="I19" s="200">
        <f>[41]Updated_DISCOM_Summary!I19</f>
        <v>0</v>
      </c>
      <c r="J19" s="200">
        <f>[41]Updated_DISCOM_Summary!J19</f>
        <v>0</v>
      </c>
      <c r="K19" s="200">
        <f>[41]Updated_DISCOM_Summary!K19</f>
        <v>1</v>
      </c>
      <c r="L19" s="200">
        <f>[41]Updated_DISCOM_Summary!L19</f>
        <v>5</v>
      </c>
      <c r="M19" s="200">
        <f>[41]Updated_DISCOM_Summary!M19</f>
        <v>4</v>
      </c>
      <c r="N19" s="200">
        <f>[41]Updated_DISCOM_Summary!N19</f>
        <v>0</v>
      </c>
      <c r="O19" s="200">
        <f>[41]Updated_DISCOM_Summary!O19</f>
        <v>7</v>
      </c>
      <c r="P19" s="200">
        <f>[41]Updated_DISCOM_Summary!P19</f>
        <v>35</v>
      </c>
      <c r="Q19" s="200">
        <f>[41]Updated_DISCOM_Summary!Q19</f>
        <v>2</v>
      </c>
      <c r="R19" s="200" t="e">
        <f>[41]Updated_DISCOM_Summary!R19</f>
        <v>#REF!</v>
      </c>
      <c r="S19" s="200">
        <f>[41]Updated_DISCOM_Summary!S19</f>
        <v>35</v>
      </c>
      <c r="T19" s="200">
        <f>[41]Updated_DISCOM_Summary!T19</f>
        <v>2</v>
      </c>
      <c r="U19" s="200" t="e">
        <f>[41]Updated_DISCOM_Summary!U19</f>
        <v>#REF!</v>
      </c>
      <c r="V19" s="200">
        <f>[41]Updated_DISCOM_Summary!V19</f>
        <v>0</v>
      </c>
      <c r="W19" s="200">
        <f>[41]Updated_DISCOM_Summary!W19</f>
        <v>0</v>
      </c>
      <c r="X19" s="200">
        <f>[41]Updated_DISCOM_Summary!X19</f>
        <v>3</v>
      </c>
      <c r="Y19" s="200">
        <f>[41]Updated_DISCOM_Summary!Y19</f>
        <v>5.5500000000000007</v>
      </c>
      <c r="Z19" s="200">
        <f>[41]Updated_DISCOM_Summary!Z19</f>
        <v>0</v>
      </c>
      <c r="AA19" s="200">
        <f>[41]Updated_DISCOM_Summary!AA19</f>
        <v>0</v>
      </c>
      <c r="AB19" s="200">
        <f>[41]Updated_DISCOM_Summary!AB19</f>
        <v>0</v>
      </c>
      <c r="AC19" s="200">
        <f>[41]Updated_DISCOM_Summary!AC19</f>
        <v>0</v>
      </c>
      <c r="AD19" s="200">
        <f>[41]Updated_DISCOM_Summary!AD19</f>
        <v>0</v>
      </c>
      <c r="AE19" s="200">
        <f>[41]Updated_DISCOM_Summary!AE19</f>
        <v>0</v>
      </c>
      <c r="AF19" s="200">
        <f>[41]Updated_DISCOM_Summary!AF19</f>
        <v>0</v>
      </c>
      <c r="AG19" s="200">
        <f>[41]Updated_DISCOM_Summary!AG19</f>
        <v>0</v>
      </c>
      <c r="AH19" s="200">
        <f>[41]Updated_DISCOM_Summary!AH19</f>
        <v>3</v>
      </c>
      <c r="AI19" s="200">
        <f>[41]Updated_DISCOM_Summary!AI19</f>
        <v>15</v>
      </c>
      <c r="AJ19" s="200">
        <f>[41]Updated_DISCOM_Summary!AJ19</f>
        <v>12</v>
      </c>
      <c r="AK19" s="200">
        <f>[41]Updated_DISCOM_Summary!AK19</f>
        <v>0</v>
      </c>
      <c r="AL19" s="200">
        <f>[41]Updated_DISCOM_Summary!AL19</f>
        <v>2</v>
      </c>
      <c r="AM19" s="200">
        <f>[41]Updated_DISCOM_Summary!AM19</f>
        <v>10</v>
      </c>
      <c r="AN19" s="200">
        <f>[41]Updated_DISCOM_Summary!AN19</f>
        <v>4</v>
      </c>
      <c r="AO19" s="200" t="e">
        <f>[41]Updated_DISCOM_Summary!AO19</f>
        <v>#REF!</v>
      </c>
      <c r="AP19" s="200">
        <f>[41]Updated_DISCOM_Summary!AP19</f>
        <v>10</v>
      </c>
      <c r="AQ19" s="200">
        <f>[41]Updated_DISCOM_Summary!AQ19</f>
        <v>4</v>
      </c>
      <c r="AR19" s="200" t="e">
        <f>[41]Updated_DISCOM_Summary!AR19</f>
        <v>#REF!</v>
      </c>
      <c r="AS19" s="200">
        <f>[41]Updated_DISCOM_Summary!AS19</f>
        <v>3</v>
      </c>
      <c r="AT19" s="200">
        <f>[41]Updated_DISCOM_Summary!AT19</f>
        <v>9</v>
      </c>
      <c r="AU19" s="200">
        <f>[41]Updated_DISCOM_Summary!AU19</f>
        <v>1</v>
      </c>
      <c r="AV19" s="200">
        <f>[41]Updated_DISCOM_Summary!AV19</f>
        <v>1.85</v>
      </c>
      <c r="AW19" s="200">
        <f>[41]Updated_DISCOM_Summary!AW19</f>
        <v>0</v>
      </c>
      <c r="AX19" s="200">
        <f>[41]Updated_DISCOM_Summary!AX19</f>
        <v>0</v>
      </c>
      <c r="AY19" s="200">
        <f>[41]Updated_DISCOM_Summary!AY19</f>
        <v>0</v>
      </c>
      <c r="AZ19" s="200">
        <f>[41]Updated_DISCOM_Summary!AZ19</f>
        <v>4</v>
      </c>
      <c r="BA19" s="200">
        <f>[41]Updated_DISCOM_Summary!BA19</f>
        <v>20</v>
      </c>
      <c r="BB19" s="200">
        <f>[41]Updated_DISCOM_Summary!BB19</f>
        <v>16</v>
      </c>
      <c r="BC19" s="200">
        <f>[41]Updated_DISCOM_Summary!BC19</f>
        <v>0</v>
      </c>
      <c r="BD19" s="200">
        <f>[41]Updated_DISCOM_Summary!BD19</f>
        <v>0</v>
      </c>
      <c r="BE19" s="200">
        <f>[41]Updated_DISCOM_Summary!BE19</f>
        <v>8</v>
      </c>
      <c r="BF19" s="200">
        <f>[41]Updated_DISCOM_Summary!BF19</f>
        <v>40</v>
      </c>
      <c r="BG19" s="200">
        <f>[41]Updated_DISCOM_Summary!BG19</f>
        <v>32</v>
      </c>
      <c r="BH19" s="200">
        <f>[41]Updated_DISCOM_Summary!BH19</f>
        <v>0</v>
      </c>
      <c r="BI19" s="200">
        <f>[41]Updated_DISCOM_Summary!BI19</f>
        <v>14</v>
      </c>
      <c r="BJ19" s="200">
        <f>[41]Updated_DISCOM_Summary!BJ19</f>
        <v>70</v>
      </c>
      <c r="BK19" s="200">
        <f>[41]Updated_DISCOM_Summary!BK19</f>
        <v>15</v>
      </c>
      <c r="BL19" s="200" t="e">
        <f>[41]Updated_DISCOM_Summary!BL19</f>
        <v>#REF!</v>
      </c>
      <c r="BM19" s="200">
        <f>[41]Updated_DISCOM_Summary!BM19</f>
        <v>90</v>
      </c>
      <c r="BN19" s="200">
        <f>[41]Updated_DISCOM_Summary!BN19</f>
        <v>31</v>
      </c>
      <c r="BO19" s="200" t="e">
        <f>[41]Updated_DISCOM_Summary!BO19</f>
        <v>#REF!</v>
      </c>
      <c r="BP19" s="200">
        <f>[41]Updated_DISCOM_Summary!BP19</f>
        <v>2</v>
      </c>
      <c r="BQ19" s="200">
        <f>[41]Updated_DISCOM_Summary!BQ19</f>
        <v>6</v>
      </c>
      <c r="BR19" s="200">
        <f>[41]Updated_DISCOM_Summary!BR19</f>
        <v>3</v>
      </c>
      <c r="BS19" s="200">
        <f>[41]Updated_DISCOM_Summary!BS19</f>
        <v>5.5500000000000007</v>
      </c>
      <c r="BT19" s="200">
        <f>[41]Updated_DISCOM_Summary!BT19</f>
        <v>4</v>
      </c>
      <c r="BU19" s="200">
        <f>[41]Updated_DISCOM_Summary!BU19</f>
        <v>0</v>
      </c>
      <c r="BV19" s="200">
        <f>[41]Updated_DISCOM_Summary!BV19</f>
        <v>0</v>
      </c>
      <c r="BW19" s="200">
        <f>[41]Updated_DISCOM_Summary!BW19</f>
        <v>4</v>
      </c>
      <c r="BX19" s="200">
        <f>[41]Updated_DISCOM_Summary!BX19</f>
        <v>20</v>
      </c>
      <c r="BY19" s="200">
        <f>[41]Updated_DISCOM_Summary!BY19</f>
        <v>16</v>
      </c>
      <c r="BZ19" s="200">
        <f>[41]Updated_DISCOM_Summary!BZ19</f>
        <v>0</v>
      </c>
      <c r="CA19" s="200">
        <f>[41]Updated_DISCOM_Summary!CA19</f>
        <v>3</v>
      </c>
      <c r="CB19" s="200">
        <f>[41]Updated_DISCOM_Summary!CB19</f>
        <v>10</v>
      </c>
      <c r="CC19" s="200">
        <f>[41]Updated_DISCOM_Summary!CC19</f>
        <v>74</v>
      </c>
      <c r="CD19" s="200">
        <f>[41]Updated_DISCOM_Summary!CD19</f>
        <v>58</v>
      </c>
      <c r="CE19" s="200">
        <f>[41]Updated_DISCOM_Summary!CE19</f>
        <v>1</v>
      </c>
      <c r="CF19" s="200">
        <f>[41]Updated_DISCOM_Summary!CF19</f>
        <v>5</v>
      </c>
      <c r="CG19" s="200">
        <f>[41]Updated_DISCOM_Summary!CG19</f>
        <v>33</v>
      </c>
      <c r="CH19" s="200">
        <f>[41]Updated_DISCOM_Summary!CH19</f>
        <v>8</v>
      </c>
      <c r="CI19" s="200" t="e">
        <f>[41]Updated_DISCOM_Summary!CI19</f>
        <v>#REF!</v>
      </c>
      <c r="CJ19" s="200">
        <f>[41]Updated_DISCOM_Summary!CJ19</f>
        <v>53</v>
      </c>
      <c r="CK19" s="200">
        <f>[41]Updated_DISCOM_Summary!CK19</f>
        <v>24</v>
      </c>
      <c r="CL19" s="200" t="e">
        <f>[41]Updated_DISCOM_Summary!CL19</f>
        <v>#REF!</v>
      </c>
      <c r="CM19" s="200">
        <f>[41]Updated_DISCOM_Summary!CM19</f>
        <v>3</v>
      </c>
      <c r="CN19" s="200">
        <f>[41]Updated_DISCOM_Summary!CN19</f>
        <v>9</v>
      </c>
      <c r="CO19" s="200">
        <f>[41]Updated_DISCOM_Summary!CO19</f>
        <v>3</v>
      </c>
      <c r="CP19" s="200">
        <f>[41]Updated_DISCOM_Summary!CP19</f>
        <v>5.5500000000000007</v>
      </c>
      <c r="CQ19" s="200">
        <f>[41]Updated_DISCOM_Summary!CQ19</f>
        <v>4</v>
      </c>
      <c r="CR19" s="200">
        <f>[41]Updated_DISCOM_Summary!CR19</f>
        <v>0</v>
      </c>
      <c r="CS19" s="200">
        <f>[41]Updated_DISCOM_Summary!CS19</f>
        <v>0</v>
      </c>
      <c r="CT19" s="200">
        <f>[41]Updated_DISCOM_Summary!CT19</f>
        <v>6</v>
      </c>
      <c r="CU19" s="200">
        <f>[41]Updated_DISCOM_Summary!CU19</f>
        <v>30</v>
      </c>
      <c r="CV19" s="200">
        <f>[41]Updated_DISCOM_Summary!CV19</f>
        <v>24</v>
      </c>
      <c r="CW19" s="200">
        <f>[41]Updated_DISCOM_Summary!CW19</f>
        <v>1</v>
      </c>
      <c r="CX19" s="200">
        <f>[41]Updated_DISCOM_Summary!CX19</f>
        <v>4</v>
      </c>
      <c r="CY19" s="200">
        <f>[41]Updated_DISCOM_Summary!CY19</f>
        <v>21</v>
      </c>
      <c r="CZ19" s="200">
        <f>[41]Updated_DISCOM_Summary!CZ19</f>
        <v>145</v>
      </c>
      <c r="DA19" s="200">
        <f>[41]Updated_DISCOM_Summary!DA19</f>
        <v>114</v>
      </c>
      <c r="DB19" s="200">
        <f>[41]Updated_DISCOM_Summary!DB19</f>
        <v>0</v>
      </c>
      <c r="DC19" s="200">
        <f>[41]Updated_DISCOM_Summary!DC19</f>
        <v>9</v>
      </c>
      <c r="DD19" s="200">
        <f>[41]Updated_DISCOM_Summary!DD19</f>
        <v>45</v>
      </c>
      <c r="DE19" s="200">
        <f>[41]Updated_DISCOM_Summary!DE19</f>
        <v>8</v>
      </c>
      <c r="DF19" s="200" t="e">
        <f>[41]Updated_DISCOM_Summary!DF19</f>
        <v>#REF!</v>
      </c>
      <c r="DG19" s="200">
        <f>[41]Updated_DISCOM_Summary!DG19</f>
        <v>75</v>
      </c>
      <c r="DH19" s="200">
        <f>[41]Updated_DISCOM_Summary!DH19</f>
        <v>32</v>
      </c>
      <c r="DI19" s="200" t="e">
        <f>[41]Updated_DISCOM_Summary!DI19</f>
        <v>#REF!</v>
      </c>
      <c r="DJ19" s="200">
        <f>[41]Updated_DISCOM_Summary!DJ19</f>
        <v>1</v>
      </c>
      <c r="DK19" s="200">
        <f>[41]Updated_DISCOM_Summary!DK19</f>
        <v>3</v>
      </c>
      <c r="DL19" s="200">
        <f>[41]Updated_DISCOM_Summary!DL19</f>
        <v>1</v>
      </c>
      <c r="DM19" s="200">
        <f>[41]Updated_DISCOM_Summary!DM19</f>
        <v>1.85</v>
      </c>
      <c r="DN19" s="200">
        <f>[41]Updated_DISCOM_Summary!DN19</f>
        <v>6</v>
      </c>
      <c r="DO19" s="200">
        <f>[41]Updated_DISCOM_Summary!DO19</f>
        <v>0</v>
      </c>
      <c r="DP19" s="200">
        <f>[41]Updated_DISCOM_Summary!DP19</f>
        <v>2</v>
      </c>
      <c r="DQ19" s="200">
        <f>[41]Updated_DISCOM_Summary!DQ19</f>
        <v>6</v>
      </c>
      <c r="DR19" s="200">
        <f>[41]Updated_DISCOM_Summary!DR19</f>
        <v>56</v>
      </c>
      <c r="DS19" s="200">
        <f>[41]Updated_DISCOM_Summary!DS19</f>
        <v>36</v>
      </c>
      <c r="DT19" s="200">
        <f>[41]Updated_DISCOM_Summary!DT19</f>
        <v>0</v>
      </c>
      <c r="DU19" s="200">
        <f>[41]Updated_DISCOM_Summary!DU19</f>
        <v>1</v>
      </c>
      <c r="DV19" s="200">
        <f>[41]Updated_DISCOM_Summary!DV19</f>
        <v>12</v>
      </c>
      <c r="DW19" s="200">
        <f>[41]Updated_DISCOM_Summary!DW19</f>
        <v>68</v>
      </c>
      <c r="DX19" s="200">
        <f>[41]Updated_DISCOM_Summary!DX19</f>
        <v>54</v>
      </c>
      <c r="DY19" s="200">
        <f>[41]Updated_DISCOM_Summary!DY19</f>
        <v>0</v>
      </c>
      <c r="DZ19" s="200">
        <f>[41]Updated_DISCOM_Summary!DZ19</f>
        <v>4</v>
      </c>
      <c r="EA19" s="200">
        <f>[41]Updated_DISCOM_Summary!EA19</f>
        <v>20</v>
      </c>
      <c r="EB19" s="200">
        <f>[41]Updated_DISCOM_Summary!EB19</f>
        <v>4</v>
      </c>
      <c r="EC19" s="200" t="e">
        <f>[41]Updated_DISCOM_Summary!EC19</f>
        <v>#REF!</v>
      </c>
      <c r="ED19" s="200">
        <f>[41]Updated_DISCOM_Summary!ED19</f>
        <v>76</v>
      </c>
      <c r="EE19" s="200">
        <f>[41]Updated_DISCOM_Summary!EE19</f>
        <v>40</v>
      </c>
      <c r="EF19" s="200" t="e">
        <f>[41]Updated_DISCOM_Summary!EF19</f>
        <v>#REF!</v>
      </c>
      <c r="EG19" s="200">
        <f>[41]Updated_DISCOM_Summary!EG19</f>
        <v>1</v>
      </c>
      <c r="EH19" s="200">
        <f>[41]Updated_DISCOM_Summary!EH19</f>
        <v>3</v>
      </c>
      <c r="EI19" s="200">
        <f>[41]Updated_DISCOM_Summary!EI19</f>
        <v>4</v>
      </c>
      <c r="EJ19" s="200">
        <f>[41]Updated_DISCOM_Summary!EJ19</f>
        <v>7.4</v>
      </c>
      <c r="EK19" s="200">
        <f>[41]Updated_DISCOM_Summary!EK19</f>
        <v>10</v>
      </c>
      <c r="EL19" s="200">
        <f>[41]Updated_DISCOM_Summary!EL19</f>
        <v>0</v>
      </c>
      <c r="EM19" s="200">
        <f>[41]Updated_DISCOM_Summary!EM19</f>
        <v>2</v>
      </c>
      <c r="EN19" s="200">
        <f>[41]Updated_DISCOM_Summary!EN19</f>
        <v>20</v>
      </c>
      <c r="EO19" s="200">
        <f>[41]Updated_DISCOM_Summary!EO19</f>
        <v>126</v>
      </c>
      <c r="EP19" s="200">
        <f>[41]Updated_DISCOM_Summary!EP19</f>
        <v>92</v>
      </c>
      <c r="EQ19" s="200">
        <f>[41]Updated_DISCOM_Summary!EQ19</f>
        <v>1</v>
      </c>
      <c r="ER19" s="200">
        <f>[41]Updated_DISCOM_Summary!ER19</f>
        <v>8</v>
      </c>
      <c r="ES19" s="200">
        <f>[41]Updated_DISCOM_Summary!ES19</f>
        <v>55</v>
      </c>
      <c r="ET19" s="200">
        <f>[41]Updated_DISCOM_Summary!ET19</f>
        <v>347</v>
      </c>
      <c r="EU19" s="200">
        <f>[41]Updated_DISCOM_Summary!EU19</f>
        <v>274</v>
      </c>
      <c r="EV19" s="200">
        <f>[41]Updated_DISCOM_Summary!EV19</f>
        <v>1</v>
      </c>
      <c r="EW19" s="200">
        <f>[41]Updated_DISCOM_Summary!EW19</f>
        <v>41</v>
      </c>
      <c r="EX19" s="200">
        <f>[41]Updated_DISCOM_Summary!EX19</f>
        <v>213</v>
      </c>
      <c r="EY19" s="200">
        <f>[41]Updated_DISCOM_Summary!EY19</f>
        <v>41</v>
      </c>
      <c r="EZ19" s="200" t="e">
        <f>[41]Updated_DISCOM_Summary!EZ19</f>
        <v>#REF!</v>
      </c>
      <c r="FA19" s="200">
        <f>[41]Updated_DISCOM_Summary!FA19</f>
        <v>339</v>
      </c>
      <c r="FB19" s="200">
        <f>[41]Updated_DISCOM_Summary!FB19</f>
        <v>133</v>
      </c>
      <c r="FC19" s="200" t="e">
        <f>[41]Updated_DISCOM_Summary!FC19</f>
        <v>#REF!</v>
      </c>
      <c r="FD19" s="200">
        <f>[41]Updated_DISCOM_Summary!FD19</f>
        <v>10</v>
      </c>
      <c r="FE19" s="200">
        <f>[41]Updated_DISCOM_Summary!FE19</f>
        <v>30</v>
      </c>
      <c r="FF19" s="200">
        <f>[41]Updated_DISCOM_Summary!FF19</f>
        <v>15</v>
      </c>
      <c r="FG19" s="200">
        <f>[41]Updated_DISCOM_Summary!FG19</f>
        <v>27.750000000000004</v>
      </c>
      <c r="FH19" s="200">
        <f>[41]Updated_DISCOM_Summary!FH19</f>
        <v>24</v>
      </c>
      <c r="FI19" s="200">
        <f>[41]Updated_DISCOM_Summary!FI19</f>
        <v>0</v>
      </c>
      <c r="FJ19" s="200">
        <f>[41]Updated_DISCOM_Summary!FJ19</f>
        <v>2</v>
      </c>
      <c r="FK19" s="200">
        <f>[41]Updated_DISCOM_Summary!FK19</f>
        <v>20</v>
      </c>
      <c r="FL19" s="200">
        <f>[41]Updated_DISCOM_Summary!FL19</f>
        <v>126</v>
      </c>
      <c r="FM19" s="200">
        <f>[41]Updated_DISCOM_Summary!FM19</f>
        <v>92</v>
      </c>
      <c r="FN19" s="200">
        <f>[41]Updated_DISCOM_Summary!FN19</f>
        <v>1</v>
      </c>
      <c r="FO19" s="200">
        <f>[41]Updated_DISCOM_Summary!FO19</f>
        <v>8</v>
      </c>
      <c r="FP19" s="200">
        <f>[41]Updated_DISCOM_Summary!FP19</f>
        <v>54</v>
      </c>
      <c r="FQ19" s="200">
        <f>[41]Updated_DISCOM_Summary!FQ19</f>
        <v>342</v>
      </c>
      <c r="FR19" s="200">
        <f>[41]Updated_DISCOM_Summary!FR19</f>
        <v>270</v>
      </c>
      <c r="FS19" s="200">
        <f>[41]Updated_DISCOM_Summary!FS19</f>
        <v>1</v>
      </c>
      <c r="FT19" s="200">
        <f>[41]Updated_DISCOM_Summary!FT19</f>
        <v>34</v>
      </c>
      <c r="FU19" s="200">
        <f>[41]Updated_DISCOM_Summary!FU19</f>
        <v>178</v>
      </c>
      <c r="FV19" s="200">
        <f>[41]Updated_DISCOM_Summary!FV19</f>
        <v>39</v>
      </c>
      <c r="FW19" s="200" t="e">
        <f>[41]Updated_DISCOM_Summary!FW19</f>
        <v>#REF!</v>
      </c>
      <c r="FX19" s="200">
        <f>[41]Updated_DISCOM_Summary!FX19</f>
        <v>304</v>
      </c>
      <c r="FY19" s="200">
        <f>[41]Updated_DISCOM_Summary!FY19</f>
        <v>131</v>
      </c>
      <c r="FZ19" s="200" t="e">
        <f>[41]Updated_DISCOM_Summary!FZ19</f>
        <v>#REF!</v>
      </c>
      <c r="GA19" s="200">
        <f>[41]Updated_DISCOM_Summary!GA19</f>
        <v>10</v>
      </c>
      <c r="GB19" s="200">
        <f>[41]Updated_DISCOM_Summary!GB19</f>
        <v>30</v>
      </c>
      <c r="GC19" s="200">
        <f>[41]Updated_DISCOM_Summary!GC19</f>
        <v>12</v>
      </c>
      <c r="GD19" s="200">
        <f>[41]Updated_DISCOM_Summary!GD19</f>
        <v>22.200000000000003</v>
      </c>
      <c r="GE19" s="200">
        <f>[41]Updated_DISCOM_Summary!GE19</f>
        <v>24</v>
      </c>
    </row>
    <row r="20" spans="1:187">
      <c r="A20" s="201">
        <v>13</v>
      </c>
      <c r="B20" s="199" t="s">
        <v>57</v>
      </c>
      <c r="C20" s="178">
        <v>13</v>
      </c>
      <c r="D20" s="200">
        <f>[41]Updated_DISCOM_Summary!D20</f>
        <v>0</v>
      </c>
      <c r="E20" s="200">
        <f>[41]Updated_DISCOM_Summary!E20</f>
        <v>0</v>
      </c>
      <c r="F20" s="200">
        <f>[41]Updated_DISCOM_Summary!F20</f>
        <v>0</v>
      </c>
      <c r="G20" s="200">
        <f>[41]Updated_DISCOM_Summary!G20</f>
        <v>0</v>
      </c>
      <c r="H20" s="200">
        <f>[41]Updated_DISCOM_Summary!H20</f>
        <v>0</v>
      </c>
      <c r="I20" s="200">
        <f>[41]Updated_DISCOM_Summary!I20</f>
        <v>0</v>
      </c>
      <c r="J20" s="200">
        <f>[41]Updated_DISCOM_Summary!J20</f>
        <v>0</v>
      </c>
      <c r="K20" s="200">
        <f>[41]Updated_DISCOM_Summary!K20</f>
        <v>1</v>
      </c>
      <c r="L20" s="200">
        <f>[41]Updated_DISCOM_Summary!L20</f>
        <v>5</v>
      </c>
      <c r="M20" s="200">
        <f>[41]Updated_DISCOM_Summary!M20</f>
        <v>4</v>
      </c>
      <c r="N20" s="200">
        <f>[41]Updated_DISCOM_Summary!N20</f>
        <v>1</v>
      </c>
      <c r="O20" s="200">
        <f>[41]Updated_DISCOM_Summary!O20</f>
        <v>0</v>
      </c>
      <c r="P20" s="200">
        <f>[41]Updated_DISCOM_Summary!P20</f>
        <v>8</v>
      </c>
      <c r="Q20" s="200">
        <f>[41]Updated_DISCOM_Summary!Q20</f>
        <v>0</v>
      </c>
      <c r="R20" s="200">
        <f>[41]Updated_DISCOM_Summary!R20</f>
        <v>0</v>
      </c>
      <c r="S20" s="200">
        <f>[41]Updated_DISCOM_Summary!S20</f>
        <v>8</v>
      </c>
      <c r="T20" s="200">
        <f>[41]Updated_DISCOM_Summary!T20</f>
        <v>0</v>
      </c>
      <c r="U20" s="200">
        <f>[41]Updated_DISCOM_Summary!U20</f>
        <v>0</v>
      </c>
      <c r="V20" s="200">
        <f>[41]Updated_DISCOM_Summary!V20</f>
        <v>1</v>
      </c>
      <c r="W20" s="200">
        <f>[41]Updated_DISCOM_Summary!W20</f>
        <v>3</v>
      </c>
      <c r="X20" s="200">
        <f>[41]Updated_DISCOM_Summary!X20</f>
        <v>0</v>
      </c>
      <c r="Y20" s="200">
        <f>[41]Updated_DISCOM_Summary!Y20</f>
        <v>0</v>
      </c>
      <c r="Z20" s="200">
        <f>[41]Updated_DISCOM_Summary!Z20</f>
        <v>0</v>
      </c>
      <c r="AA20" s="200">
        <f>[41]Updated_DISCOM_Summary!AA20</f>
        <v>0</v>
      </c>
      <c r="AB20" s="200">
        <f>[41]Updated_DISCOM_Summary!AB20</f>
        <v>0</v>
      </c>
      <c r="AC20" s="200">
        <f>[41]Updated_DISCOM_Summary!AC20</f>
        <v>0</v>
      </c>
      <c r="AD20" s="200">
        <f>[41]Updated_DISCOM_Summary!AD20</f>
        <v>0</v>
      </c>
      <c r="AE20" s="200">
        <f>[41]Updated_DISCOM_Summary!AE20</f>
        <v>0</v>
      </c>
      <c r="AF20" s="200">
        <f>[41]Updated_DISCOM_Summary!AF20</f>
        <v>0</v>
      </c>
      <c r="AG20" s="200">
        <f>[41]Updated_DISCOM_Summary!AG20</f>
        <v>0</v>
      </c>
      <c r="AH20" s="200">
        <f>[41]Updated_DISCOM_Summary!AH20</f>
        <v>0</v>
      </c>
      <c r="AI20" s="200">
        <f>[41]Updated_DISCOM_Summary!AI20</f>
        <v>0</v>
      </c>
      <c r="AJ20" s="200">
        <f>[41]Updated_DISCOM_Summary!AJ20</f>
        <v>0</v>
      </c>
      <c r="AK20" s="200">
        <f>[41]Updated_DISCOM_Summary!AK20</f>
        <v>0</v>
      </c>
      <c r="AL20" s="200">
        <f>[41]Updated_DISCOM_Summary!AL20</f>
        <v>1</v>
      </c>
      <c r="AM20" s="200">
        <f>[41]Updated_DISCOM_Summary!AM20</f>
        <v>5</v>
      </c>
      <c r="AN20" s="200">
        <f>[41]Updated_DISCOM_Summary!AN20</f>
        <v>1</v>
      </c>
      <c r="AO20" s="200">
        <f>[41]Updated_DISCOM_Summary!AO20</f>
        <v>0</v>
      </c>
      <c r="AP20" s="200">
        <f>[41]Updated_DISCOM_Summary!AP20</f>
        <v>5</v>
      </c>
      <c r="AQ20" s="200">
        <f>[41]Updated_DISCOM_Summary!AQ20</f>
        <v>1</v>
      </c>
      <c r="AR20" s="200">
        <f>[41]Updated_DISCOM_Summary!AR20</f>
        <v>0</v>
      </c>
      <c r="AS20" s="200">
        <f>[41]Updated_DISCOM_Summary!AS20</f>
        <v>0</v>
      </c>
      <c r="AT20" s="200">
        <f>[41]Updated_DISCOM_Summary!AT20</f>
        <v>0</v>
      </c>
      <c r="AU20" s="200">
        <f>[41]Updated_DISCOM_Summary!AU20</f>
        <v>0</v>
      </c>
      <c r="AV20" s="200">
        <f>[41]Updated_DISCOM_Summary!AV20</f>
        <v>0</v>
      </c>
      <c r="AW20" s="200">
        <f>[41]Updated_DISCOM_Summary!AW20</f>
        <v>0</v>
      </c>
      <c r="AX20" s="200">
        <f>[41]Updated_DISCOM_Summary!AX20</f>
        <v>0</v>
      </c>
      <c r="AY20" s="200">
        <f>[41]Updated_DISCOM_Summary!AY20</f>
        <v>0</v>
      </c>
      <c r="AZ20" s="200">
        <f>[41]Updated_DISCOM_Summary!AZ20</f>
        <v>0</v>
      </c>
      <c r="BA20" s="200">
        <f>[41]Updated_DISCOM_Summary!BA20</f>
        <v>0</v>
      </c>
      <c r="BB20" s="200">
        <f>[41]Updated_DISCOM_Summary!BB20</f>
        <v>0</v>
      </c>
      <c r="BC20" s="200">
        <f>[41]Updated_DISCOM_Summary!BC20</f>
        <v>0</v>
      </c>
      <c r="BD20" s="200">
        <f>[41]Updated_DISCOM_Summary!BD20</f>
        <v>0</v>
      </c>
      <c r="BE20" s="200">
        <f>[41]Updated_DISCOM_Summary!BE20</f>
        <v>1</v>
      </c>
      <c r="BF20" s="200">
        <f>[41]Updated_DISCOM_Summary!BF20</f>
        <v>5</v>
      </c>
      <c r="BG20" s="200">
        <f>[41]Updated_DISCOM_Summary!BG20</f>
        <v>4</v>
      </c>
      <c r="BH20" s="200">
        <f>[41]Updated_DISCOM_Summary!BH20</f>
        <v>0</v>
      </c>
      <c r="BI20" s="200">
        <f>[41]Updated_DISCOM_Summary!BI20</f>
        <v>3</v>
      </c>
      <c r="BJ20" s="200">
        <f>[41]Updated_DISCOM_Summary!BJ20</f>
        <v>15</v>
      </c>
      <c r="BK20" s="200">
        <f>[41]Updated_DISCOM_Summary!BK20</f>
        <v>5</v>
      </c>
      <c r="BL20" s="200">
        <f>[41]Updated_DISCOM_Summary!BL20</f>
        <v>0</v>
      </c>
      <c r="BM20" s="200">
        <f>[41]Updated_DISCOM_Summary!BM20</f>
        <v>15</v>
      </c>
      <c r="BN20" s="200">
        <f>[41]Updated_DISCOM_Summary!BN20</f>
        <v>5</v>
      </c>
      <c r="BO20" s="200">
        <f>[41]Updated_DISCOM_Summary!BO20</f>
        <v>0</v>
      </c>
      <c r="BP20" s="200">
        <f>[41]Updated_DISCOM_Summary!BP20</f>
        <v>1</v>
      </c>
      <c r="BQ20" s="200">
        <f>[41]Updated_DISCOM_Summary!BQ20</f>
        <v>3</v>
      </c>
      <c r="BR20" s="200">
        <f>[41]Updated_DISCOM_Summary!BR20</f>
        <v>0</v>
      </c>
      <c r="BS20" s="200">
        <f>[41]Updated_DISCOM_Summary!BS20</f>
        <v>0</v>
      </c>
      <c r="BT20" s="200">
        <f>[41]Updated_DISCOM_Summary!BT20</f>
        <v>0</v>
      </c>
      <c r="BU20" s="200">
        <f>[41]Updated_DISCOM_Summary!BU20</f>
        <v>0</v>
      </c>
      <c r="BV20" s="200">
        <f>[41]Updated_DISCOM_Summary!BV20</f>
        <v>0</v>
      </c>
      <c r="BW20" s="200">
        <f>[41]Updated_DISCOM_Summary!BW20</f>
        <v>0</v>
      </c>
      <c r="BX20" s="200">
        <f>[41]Updated_DISCOM_Summary!BX20</f>
        <v>0</v>
      </c>
      <c r="BY20" s="200">
        <f>[41]Updated_DISCOM_Summary!BY20</f>
        <v>0</v>
      </c>
      <c r="BZ20" s="200">
        <f>[41]Updated_DISCOM_Summary!BZ20</f>
        <v>1</v>
      </c>
      <c r="CA20" s="200">
        <f>[41]Updated_DISCOM_Summary!CA20</f>
        <v>0</v>
      </c>
      <c r="CB20" s="200">
        <f>[41]Updated_DISCOM_Summary!CB20</f>
        <v>2</v>
      </c>
      <c r="CC20" s="200">
        <f>[41]Updated_DISCOM_Summary!CC20</f>
        <v>18</v>
      </c>
      <c r="CD20" s="200">
        <f>[41]Updated_DISCOM_Summary!CD20</f>
        <v>14</v>
      </c>
      <c r="CE20" s="200">
        <f>[41]Updated_DISCOM_Summary!CE20</f>
        <v>2</v>
      </c>
      <c r="CF20" s="200">
        <f>[41]Updated_DISCOM_Summary!CF20</f>
        <v>1</v>
      </c>
      <c r="CG20" s="200">
        <f>[41]Updated_DISCOM_Summary!CG20</f>
        <v>21</v>
      </c>
      <c r="CH20" s="200">
        <f>[41]Updated_DISCOM_Summary!CH20</f>
        <v>1</v>
      </c>
      <c r="CI20" s="200">
        <f>[41]Updated_DISCOM_Summary!CI20</f>
        <v>0</v>
      </c>
      <c r="CJ20" s="200">
        <f>[41]Updated_DISCOM_Summary!CJ20</f>
        <v>21</v>
      </c>
      <c r="CK20" s="200">
        <f>[41]Updated_DISCOM_Summary!CK20</f>
        <v>1</v>
      </c>
      <c r="CL20" s="200">
        <f>[41]Updated_DISCOM_Summary!CL20</f>
        <v>0</v>
      </c>
      <c r="CM20" s="200">
        <f>[41]Updated_DISCOM_Summary!CM20</f>
        <v>1</v>
      </c>
      <c r="CN20" s="200">
        <f>[41]Updated_DISCOM_Summary!CN20</f>
        <v>3</v>
      </c>
      <c r="CO20" s="200">
        <f>[41]Updated_DISCOM_Summary!CO20</f>
        <v>0</v>
      </c>
      <c r="CP20" s="200">
        <f>[41]Updated_DISCOM_Summary!CP20</f>
        <v>0</v>
      </c>
      <c r="CQ20" s="200">
        <f>[41]Updated_DISCOM_Summary!CQ20</f>
        <v>0</v>
      </c>
      <c r="CR20" s="200">
        <f>[41]Updated_DISCOM_Summary!CR20</f>
        <v>0</v>
      </c>
      <c r="CS20" s="200">
        <f>[41]Updated_DISCOM_Summary!CS20</f>
        <v>0</v>
      </c>
      <c r="CT20" s="200">
        <f>[41]Updated_DISCOM_Summary!CT20</f>
        <v>0</v>
      </c>
      <c r="CU20" s="200">
        <f>[41]Updated_DISCOM_Summary!CU20</f>
        <v>0</v>
      </c>
      <c r="CV20" s="200">
        <f>[41]Updated_DISCOM_Summary!CV20</f>
        <v>0</v>
      </c>
      <c r="CW20" s="200">
        <f>[41]Updated_DISCOM_Summary!CW20</f>
        <v>2</v>
      </c>
      <c r="CX20" s="200">
        <f>[41]Updated_DISCOM_Summary!CX20</f>
        <v>1</v>
      </c>
      <c r="CY20" s="200">
        <f>[41]Updated_DISCOM_Summary!CY20</f>
        <v>3</v>
      </c>
      <c r="CZ20" s="200">
        <f>[41]Updated_DISCOM_Summary!CZ20</f>
        <v>39</v>
      </c>
      <c r="DA20" s="200">
        <f>[41]Updated_DISCOM_Summary!DA20</f>
        <v>30</v>
      </c>
      <c r="DB20" s="200">
        <f>[41]Updated_DISCOM_Summary!DB20</f>
        <v>0</v>
      </c>
      <c r="DC20" s="200">
        <f>[41]Updated_DISCOM_Summary!DC20</f>
        <v>0</v>
      </c>
      <c r="DD20" s="200">
        <f>[41]Updated_DISCOM_Summary!DD20</f>
        <v>0</v>
      </c>
      <c r="DE20" s="200">
        <f>[41]Updated_DISCOM_Summary!DE20</f>
        <v>5</v>
      </c>
      <c r="DF20" s="200">
        <f>[41]Updated_DISCOM_Summary!DF20</f>
        <v>0</v>
      </c>
      <c r="DG20" s="200">
        <f>[41]Updated_DISCOM_Summary!DG20</f>
        <v>0</v>
      </c>
      <c r="DH20" s="200">
        <f>[41]Updated_DISCOM_Summary!DH20</f>
        <v>5</v>
      </c>
      <c r="DI20" s="200">
        <f>[41]Updated_DISCOM_Summary!DI20</f>
        <v>0</v>
      </c>
      <c r="DJ20" s="200">
        <f>[41]Updated_DISCOM_Summary!DJ20</f>
        <v>0</v>
      </c>
      <c r="DK20" s="200">
        <f>[41]Updated_DISCOM_Summary!DK20</f>
        <v>0</v>
      </c>
      <c r="DL20" s="200">
        <f>[41]Updated_DISCOM_Summary!DL20</f>
        <v>0</v>
      </c>
      <c r="DM20" s="200">
        <f>[41]Updated_DISCOM_Summary!DM20</f>
        <v>0</v>
      </c>
      <c r="DN20" s="200">
        <f>[41]Updated_DISCOM_Summary!DN20</f>
        <v>0</v>
      </c>
      <c r="DO20" s="200">
        <f>[41]Updated_DISCOM_Summary!DO20</f>
        <v>2</v>
      </c>
      <c r="DP20" s="200">
        <f>[41]Updated_DISCOM_Summary!DP20</f>
        <v>0</v>
      </c>
      <c r="DQ20" s="200">
        <f>[41]Updated_DISCOM_Summary!DQ20</f>
        <v>1</v>
      </c>
      <c r="DR20" s="200">
        <f>[41]Updated_DISCOM_Summary!DR20</f>
        <v>21</v>
      </c>
      <c r="DS20" s="200">
        <f>[41]Updated_DISCOM_Summary!DS20</f>
        <v>16</v>
      </c>
      <c r="DT20" s="200">
        <f>[41]Updated_DISCOM_Summary!DT20</f>
        <v>1</v>
      </c>
      <c r="DU20" s="200">
        <f>[41]Updated_DISCOM_Summary!DU20</f>
        <v>0</v>
      </c>
      <c r="DV20" s="200">
        <f>[41]Updated_DISCOM_Summary!DV20</f>
        <v>2</v>
      </c>
      <c r="DW20" s="200">
        <f>[41]Updated_DISCOM_Summary!DW20</f>
        <v>18</v>
      </c>
      <c r="DX20" s="200">
        <f>[41]Updated_DISCOM_Summary!DX20</f>
        <v>14</v>
      </c>
      <c r="DY20" s="200">
        <f>[41]Updated_DISCOM_Summary!DY20</f>
        <v>0</v>
      </c>
      <c r="DZ20" s="200">
        <f>[41]Updated_DISCOM_Summary!DZ20</f>
        <v>1</v>
      </c>
      <c r="EA20" s="200">
        <f>[41]Updated_DISCOM_Summary!EA20</f>
        <v>5</v>
      </c>
      <c r="EB20" s="200">
        <f>[41]Updated_DISCOM_Summary!EB20</f>
        <v>3</v>
      </c>
      <c r="EC20" s="200">
        <f>[41]Updated_DISCOM_Summary!EC20</f>
        <v>0</v>
      </c>
      <c r="ED20" s="200">
        <f>[41]Updated_DISCOM_Summary!ED20</f>
        <v>26</v>
      </c>
      <c r="EE20" s="200">
        <f>[41]Updated_DISCOM_Summary!EE20</f>
        <v>19</v>
      </c>
      <c r="EF20" s="200">
        <f>[41]Updated_DISCOM_Summary!EF20</f>
        <v>0</v>
      </c>
      <c r="EG20" s="200">
        <f>[41]Updated_DISCOM_Summary!EG20</f>
        <v>0</v>
      </c>
      <c r="EH20" s="200">
        <f>[41]Updated_DISCOM_Summary!EH20</f>
        <v>0</v>
      </c>
      <c r="EI20" s="200">
        <f>[41]Updated_DISCOM_Summary!EI20</f>
        <v>0</v>
      </c>
      <c r="EJ20" s="200">
        <f>[41]Updated_DISCOM_Summary!EJ20</f>
        <v>0</v>
      </c>
      <c r="EK20" s="200">
        <f>[41]Updated_DISCOM_Summary!EK20</f>
        <v>3</v>
      </c>
      <c r="EL20" s="200">
        <f>[41]Updated_DISCOM_Summary!EL20</f>
        <v>2</v>
      </c>
      <c r="EM20" s="200">
        <f>[41]Updated_DISCOM_Summary!EM20</f>
        <v>0</v>
      </c>
      <c r="EN20" s="200">
        <f>[41]Updated_DISCOM_Summary!EN20</f>
        <v>1</v>
      </c>
      <c r="EO20" s="200">
        <f>[41]Updated_DISCOM_Summary!EO20</f>
        <v>21</v>
      </c>
      <c r="EP20" s="200">
        <f>[41]Updated_DISCOM_Summary!EP20</f>
        <v>16</v>
      </c>
      <c r="EQ20" s="200">
        <f>[41]Updated_DISCOM_Summary!EQ20</f>
        <v>4</v>
      </c>
      <c r="ER20" s="200">
        <f>[41]Updated_DISCOM_Summary!ER20</f>
        <v>1</v>
      </c>
      <c r="ES20" s="200">
        <f>[41]Updated_DISCOM_Summary!ES20</f>
        <v>9</v>
      </c>
      <c r="ET20" s="200">
        <f>[41]Updated_DISCOM_Summary!ET20</f>
        <v>85</v>
      </c>
      <c r="EU20" s="200">
        <f>[41]Updated_DISCOM_Summary!EU20</f>
        <v>66</v>
      </c>
      <c r="EV20" s="200">
        <f>[41]Updated_DISCOM_Summary!EV20</f>
        <v>3</v>
      </c>
      <c r="EW20" s="200">
        <f>[41]Updated_DISCOM_Summary!EW20</f>
        <v>6</v>
      </c>
      <c r="EX20" s="200">
        <f>[41]Updated_DISCOM_Summary!EX20</f>
        <v>54</v>
      </c>
      <c r="EY20" s="200">
        <f>[41]Updated_DISCOM_Summary!EY20</f>
        <v>15</v>
      </c>
      <c r="EZ20" s="200">
        <f>[41]Updated_DISCOM_Summary!EZ20</f>
        <v>0</v>
      </c>
      <c r="FA20" s="200">
        <f>[41]Updated_DISCOM_Summary!FA20</f>
        <v>75</v>
      </c>
      <c r="FB20" s="200">
        <f>[41]Updated_DISCOM_Summary!FB20</f>
        <v>31</v>
      </c>
      <c r="FC20" s="200">
        <f>[41]Updated_DISCOM_Summary!FC20</f>
        <v>0</v>
      </c>
      <c r="FD20" s="200">
        <f>[41]Updated_DISCOM_Summary!FD20</f>
        <v>3</v>
      </c>
      <c r="FE20" s="200">
        <f>[41]Updated_DISCOM_Summary!FE20</f>
        <v>9</v>
      </c>
      <c r="FF20" s="200">
        <f>[41]Updated_DISCOM_Summary!FF20</f>
        <v>0</v>
      </c>
      <c r="FG20" s="200">
        <f>[41]Updated_DISCOM_Summary!FG20</f>
        <v>0</v>
      </c>
      <c r="FH20" s="200">
        <f>[41]Updated_DISCOM_Summary!FH20</f>
        <v>3</v>
      </c>
      <c r="FI20" s="200">
        <f>[41]Updated_DISCOM_Summary!FI20</f>
        <v>2</v>
      </c>
      <c r="FJ20" s="200">
        <f>[41]Updated_DISCOM_Summary!FJ20</f>
        <v>0</v>
      </c>
      <c r="FK20" s="200">
        <f>[41]Updated_DISCOM_Summary!FK20</f>
        <v>1</v>
      </c>
      <c r="FL20" s="200">
        <f>[41]Updated_DISCOM_Summary!FL20</f>
        <v>21</v>
      </c>
      <c r="FM20" s="200">
        <f>[41]Updated_DISCOM_Summary!FM20</f>
        <v>16</v>
      </c>
      <c r="FN20" s="200">
        <f>[41]Updated_DISCOM_Summary!FN20</f>
        <v>4</v>
      </c>
      <c r="FO20" s="200">
        <f>[41]Updated_DISCOM_Summary!FO20</f>
        <v>1</v>
      </c>
      <c r="FP20" s="200">
        <f>[41]Updated_DISCOM_Summary!FP20</f>
        <v>8</v>
      </c>
      <c r="FQ20" s="200">
        <f>[41]Updated_DISCOM_Summary!FQ20</f>
        <v>80</v>
      </c>
      <c r="FR20" s="200">
        <f>[41]Updated_DISCOM_Summary!FR20</f>
        <v>62</v>
      </c>
      <c r="FS20" s="200">
        <f>[41]Updated_DISCOM_Summary!FS20</f>
        <v>2</v>
      </c>
      <c r="FT20" s="200">
        <f>[41]Updated_DISCOM_Summary!FT20</f>
        <v>6</v>
      </c>
      <c r="FU20" s="200">
        <f>[41]Updated_DISCOM_Summary!FU20</f>
        <v>46</v>
      </c>
      <c r="FV20" s="200">
        <f>[41]Updated_DISCOM_Summary!FV20</f>
        <v>15</v>
      </c>
      <c r="FW20" s="200">
        <f>[41]Updated_DISCOM_Summary!FW20</f>
        <v>0</v>
      </c>
      <c r="FX20" s="200">
        <f>[41]Updated_DISCOM_Summary!FX20</f>
        <v>67</v>
      </c>
      <c r="FY20" s="200">
        <f>[41]Updated_DISCOM_Summary!FY20</f>
        <v>31</v>
      </c>
      <c r="FZ20" s="200">
        <f>[41]Updated_DISCOM_Summary!FZ20</f>
        <v>0</v>
      </c>
      <c r="GA20" s="200">
        <f>[41]Updated_DISCOM_Summary!GA20</f>
        <v>2</v>
      </c>
      <c r="GB20" s="200">
        <f>[41]Updated_DISCOM_Summary!GB20</f>
        <v>6</v>
      </c>
      <c r="GC20" s="200">
        <f>[41]Updated_DISCOM_Summary!GC20</f>
        <v>0</v>
      </c>
      <c r="GD20" s="200">
        <f>[41]Updated_DISCOM_Summary!GD20</f>
        <v>0</v>
      </c>
      <c r="GE20" s="200">
        <f>[41]Updated_DISCOM_Summary!GE20</f>
        <v>3</v>
      </c>
    </row>
    <row r="21" spans="1:187">
      <c r="A21" s="198">
        <v>14</v>
      </c>
      <c r="B21" s="199" t="s">
        <v>56</v>
      </c>
      <c r="C21" s="178">
        <v>14</v>
      </c>
      <c r="D21" s="200">
        <f>[41]Updated_DISCOM_Summary!D21</f>
        <v>0</v>
      </c>
      <c r="E21" s="200">
        <f>[41]Updated_DISCOM_Summary!E21</f>
        <v>0</v>
      </c>
      <c r="F21" s="200">
        <f>[41]Updated_DISCOM_Summary!F21</f>
        <v>2</v>
      </c>
      <c r="G21" s="200">
        <f>[41]Updated_DISCOM_Summary!G21</f>
        <v>20</v>
      </c>
      <c r="H21" s="200">
        <f>[41]Updated_DISCOM_Summary!H21</f>
        <v>8</v>
      </c>
      <c r="I21" s="200">
        <f>[41]Updated_DISCOM_Summary!I21</f>
        <v>0</v>
      </c>
      <c r="J21" s="200">
        <f>[41]Updated_DISCOM_Summary!J21</f>
        <v>0</v>
      </c>
      <c r="K21" s="200">
        <f>[41]Updated_DISCOM_Summary!K21</f>
        <v>0</v>
      </c>
      <c r="L21" s="200">
        <f>[41]Updated_DISCOM_Summary!L21</f>
        <v>0</v>
      </c>
      <c r="M21" s="200">
        <f>[41]Updated_DISCOM_Summary!M21</f>
        <v>0</v>
      </c>
      <c r="N21" s="200">
        <f>[41]Updated_DISCOM_Summary!N21</f>
        <v>0</v>
      </c>
      <c r="O21" s="200">
        <f>[41]Updated_DISCOM_Summary!O21</f>
        <v>0</v>
      </c>
      <c r="P21" s="200">
        <f>[41]Updated_DISCOM_Summary!P21</f>
        <v>0</v>
      </c>
      <c r="Q21" s="200">
        <f>[41]Updated_DISCOM_Summary!Q21</f>
        <v>3</v>
      </c>
      <c r="R21" s="200" t="e">
        <f>[41]Updated_DISCOM_Summary!R21</f>
        <v>#REF!</v>
      </c>
      <c r="S21" s="200">
        <f>[41]Updated_DISCOM_Summary!S21</f>
        <v>20</v>
      </c>
      <c r="T21" s="200">
        <f>[41]Updated_DISCOM_Summary!T21</f>
        <v>11</v>
      </c>
      <c r="U21" s="200" t="e">
        <f>[41]Updated_DISCOM_Summary!U21</f>
        <v>#REF!</v>
      </c>
      <c r="V21" s="200">
        <f>[41]Updated_DISCOM_Summary!V21</f>
        <v>0</v>
      </c>
      <c r="W21" s="200">
        <f>[41]Updated_DISCOM_Summary!W21</f>
        <v>0</v>
      </c>
      <c r="X21" s="200">
        <f>[41]Updated_DISCOM_Summary!X21</f>
        <v>0</v>
      </c>
      <c r="Y21" s="200">
        <f>[41]Updated_DISCOM_Summary!Y21</f>
        <v>0</v>
      </c>
      <c r="Z21" s="200">
        <f>[41]Updated_DISCOM_Summary!Z21</f>
        <v>4</v>
      </c>
      <c r="AA21" s="200">
        <f>[41]Updated_DISCOM_Summary!AA21</f>
        <v>0</v>
      </c>
      <c r="AB21" s="200">
        <f>[41]Updated_DISCOM_Summary!AB21</f>
        <v>0</v>
      </c>
      <c r="AC21" s="200">
        <f>[41]Updated_DISCOM_Summary!AC21</f>
        <v>0</v>
      </c>
      <c r="AD21" s="200">
        <f>[41]Updated_DISCOM_Summary!AD21</f>
        <v>0</v>
      </c>
      <c r="AE21" s="200">
        <f>[41]Updated_DISCOM_Summary!AE21</f>
        <v>0</v>
      </c>
      <c r="AF21" s="200">
        <f>[41]Updated_DISCOM_Summary!AF21</f>
        <v>0</v>
      </c>
      <c r="AG21" s="200">
        <f>[41]Updated_DISCOM_Summary!AG21</f>
        <v>0</v>
      </c>
      <c r="AH21" s="200">
        <f>[41]Updated_DISCOM_Summary!AH21</f>
        <v>0</v>
      </c>
      <c r="AI21" s="200">
        <f>[41]Updated_DISCOM_Summary!AI21</f>
        <v>0</v>
      </c>
      <c r="AJ21" s="200">
        <f>[41]Updated_DISCOM_Summary!AJ21</f>
        <v>0</v>
      </c>
      <c r="AK21" s="200">
        <f>[41]Updated_DISCOM_Summary!AK21</f>
        <v>0</v>
      </c>
      <c r="AL21" s="200">
        <f>[41]Updated_DISCOM_Summary!AL21</f>
        <v>5</v>
      </c>
      <c r="AM21" s="200">
        <f>[41]Updated_DISCOM_Summary!AM21</f>
        <v>25</v>
      </c>
      <c r="AN21" s="200">
        <f>[41]Updated_DISCOM_Summary!AN21</f>
        <v>1</v>
      </c>
      <c r="AO21" s="200" t="e">
        <f>[41]Updated_DISCOM_Summary!AO21</f>
        <v>#REF!</v>
      </c>
      <c r="AP21" s="200">
        <f>[41]Updated_DISCOM_Summary!AP21</f>
        <v>25</v>
      </c>
      <c r="AQ21" s="200">
        <f>[41]Updated_DISCOM_Summary!AQ21</f>
        <v>1</v>
      </c>
      <c r="AR21" s="200" t="e">
        <f>[41]Updated_DISCOM_Summary!AR21</f>
        <v>#REF!</v>
      </c>
      <c r="AS21" s="200">
        <f>[41]Updated_DISCOM_Summary!AS21</f>
        <v>0</v>
      </c>
      <c r="AT21" s="200">
        <f>[41]Updated_DISCOM_Summary!AT21</f>
        <v>0</v>
      </c>
      <c r="AU21" s="200">
        <f>[41]Updated_DISCOM_Summary!AU21</f>
        <v>0</v>
      </c>
      <c r="AV21" s="200">
        <f>[41]Updated_DISCOM_Summary!AV21</f>
        <v>0</v>
      </c>
      <c r="AW21" s="200">
        <f>[41]Updated_DISCOM_Summary!AW21</f>
        <v>0</v>
      </c>
      <c r="AX21" s="200">
        <f>[41]Updated_DISCOM_Summary!AX21</f>
        <v>0</v>
      </c>
      <c r="AY21" s="200">
        <f>[41]Updated_DISCOM_Summary!AY21</f>
        <v>0</v>
      </c>
      <c r="AZ21" s="200">
        <f>[41]Updated_DISCOM_Summary!AZ21</f>
        <v>1</v>
      </c>
      <c r="BA21" s="200">
        <f>[41]Updated_DISCOM_Summary!BA21</f>
        <v>5</v>
      </c>
      <c r="BB21" s="200">
        <f>[41]Updated_DISCOM_Summary!BB21</f>
        <v>4</v>
      </c>
      <c r="BC21" s="200">
        <f>[41]Updated_DISCOM_Summary!BC21</f>
        <v>0</v>
      </c>
      <c r="BD21" s="200">
        <f>[41]Updated_DISCOM_Summary!BD21</f>
        <v>0</v>
      </c>
      <c r="BE21" s="200">
        <f>[41]Updated_DISCOM_Summary!BE21</f>
        <v>2</v>
      </c>
      <c r="BF21" s="200">
        <f>[41]Updated_DISCOM_Summary!BF21</f>
        <v>10</v>
      </c>
      <c r="BG21" s="200">
        <f>[41]Updated_DISCOM_Summary!BG21</f>
        <v>8</v>
      </c>
      <c r="BH21" s="200">
        <f>[41]Updated_DISCOM_Summary!BH21</f>
        <v>0</v>
      </c>
      <c r="BI21" s="200">
        <f>[41]Updated_DISCOM_Summary!BI21</f>
        <v>1</v>
      </c>
      <c r="BJ21" s="200">
        <f>[41]Updated_DISCOM_Summary!BJ21</f>
        <v>5</v>
      </c>
      <c r="BK21" s="200">
        <f>[41]Updated_DISCOM_Summary!BK21</f>
        <v>18</v>
      </c>
      <c r="BL21" s="200" t="e">
        <f>[41]Updated_DISCOM_Summary!BL21</f>
        <v>#REF!</v>
      </c>
      <c r="BM21" s="200">
        <f>[41]Updated_DISCOM_Summary!BM21</f>
        <v>10</v>
      </c>
      <c r="BN21" s="200">
        <f>[41]Updated_DISCOM_Summary!BN21</f>
        <v>22</v>
      </c>
      <c r="BO21" s="200" t="e">
        <f>[41]Updated_DISCOM_Summary!BO21</f>
        <v>#REF!</v>
      </c>
      <c r="BP21" s="200">
        <f>[41]Updated_DISCOM_Summary!BP21</f>
        <v>2</v>
      </c>
      <c r="BQ21" s="200">
        <f>[41]Updated_DISCOM_Summary!BQ21</f>
        <v>6</v>
      </c>
      <c r="BR21" s="200">
        <f>[41]Updated_DISCOM_Summary!BR21</f>
        <v>0</v>
      </c>
      <c r="BS21" s="200">
        <f>[41]Updated_DISCOM_Summary!BS21</f>
        <v>0</v>
      </c>
      <c r="BT21" s="200">
        <f>[41]Updated_DISCOM_Summary!BT21</f>
        <v>1</v>
      </c>
      <c r="BU21" s="200">
        <f>[41]Updated_DISCOM_Summary!BU21</f>
        <v>0</v>
      </c>
      <c r="BV21" s="200">
        <f>[41]Updated_DISCOM_Summary!BV21</f>
        <v>0</v>
      </c>
      <c r="BW21" s="200">
        <f>[41]Updated_DISCOM_Summary!BW21</f>
        <v>0</v>
      </c>
      <c r="BX21" s="200">
        <f>[41]Updated_DISCOM_Summary!BX21</f>
        <v>0</v>
      </c>
      <c r="BY21" s="200">
        <f>[41]Updated_DISCOM_Summary!BY21</f>
        <v>0</v>
      </c>
      <c r="BZ21" s="200">
        <f>[41]Updated_DISCOM_Summary!BZ21</f>
        <v>0</v>
      </c>
      <c r="CA21" s="200">
        <f>[41]Updated_DISCOM_Summary!CA21</f>
        <v>0</v>
      </c>
      <c r="CB21" s="200">
        <f>[41]Updated_DISCOM_Summary!CB21</f>
        <v>5</v>
      </c>
      <c r="CC21" s="200">
        <f>[41]Updated_DISCOM_Summary!CC21</f>
        <v>25</v>
      </c>
      <c r="CD21" s="200">
        <f>[41]Updated_DISCOM_Summary!CD21</f>
        <v>20</v>
      </c>
      <c r="CE21" s="200">
        <f>[41]Updated_DISCOM_Summary!CE21</f>
        <v>0</v>
      </c>
      <c r="CF21" s="200">
        <f>[41]Updated_DISCOM_Summary!CF21</f>
        <v>1</v>
      </c>
      <c r="CG21" s="200">
        <f>[41]Updated_DISCOM_Summary!CG21</f>
        <v>5</v>
      </c>
      <c r="CH21" s="200">
        <f>[41]Updated_DISCOM_Summary!CH21</f>
        <v>2</v>
      </c>
      <c r="CI21" s="200" t="e">
        <f>[41]Updated_DISCOM_Summary!CI21</f>
        <v>#REF!</v>
      </c>
      <c r="CJ21" s="200">
        <f>[41]Updated_DISCOM_Summary!CJ21</f>
        <v>5</v>
      </c>
      <c r="CK21" s="200">
        <f>[41]Updated_DISCOM_Summary!CK21</f>
        <v>2</v>
      </c>
      <c r="CL21" s="200" t="e">
        <f>[41]Updated_DISCOM_Summary!CL21</f>
        <v>#REF!</v>
      </c>
      <c r="CM21" s="200">
        <f>[41]Updated_DISCOM_Summary!CM21</f>
        <v>1</v>
      </c>
      <c r="CN21" s="200">
        <f>[41]Updated_DISCOM_Summary!CN21</f>
        <v>3</v>
      </c>
      <c r="CO21" s="200">
        <f>[41]Updated_DISCOM_Summary!CO21</f>
        <v>0</v>
      </c>
      <c r="CP21" s="200">
        <f>[41]Updated_DISCOM_Summary!CP21</f>
        <v>0</v>
      </c>
      <c r="CQ21" s="200">
        <f>[41]Updated_DISCOM_Summary!CQ21</f>
        <v>0</v>
      </c>
      <c r="CR21" s="200">
        <f>[41]Updated_DISCOM_Summary!CR21</f>
        <v>0</v>
      </c>
      <c r="CS21" s="200">
        <f>[41]Updated_DISCOM_Summary!CS21</f>
        <v>0</v>
      </c>
      <c r="CT21" s="200">
        <f>[41]Updated_DISCOM_Summary!CT21</f>
        <v>1</v>
      </c>
      <c r="CU21" s="200">
        <f>[41]Updated_DISCOM_Summary!CU21</f>
        <v>5</v>
      </c>
      <c r="CV21" s="200">
        <f>[41]Updated_DISCOM_Summary!CV21</f>
        <v>4</v>
      </c>
      <c r="CW21" s="200">
        <f>[41]Updated_DISCOM_Summary!CW21</f>
        <v>0</v>
      </c>
      <c r="CX21" s="200">
        <f>[41]Updated_DISCOM_Summary!CX21</f>
        <v>1</v>
      </c>
      <c r="CY21" s="200">
        <f>[41]Updated_DISCOM_Summary!CY21</f>
        <v>10</v>
      </c>
      <c r="CZ21" s="200">
        <f>[41]Updated_DISCOM_Summary!CZ21</f>
        <v>58</v>
      </c>
      <c r="DA21" s="200">
        <f>[41]Updated_DISCOM_Summary!DA21</f>
        <v>46</v>
      </c>
      <c r="DB21" s="200">
        <f>[41]Updated_DISCOM_Summary!DB21</f>
        <v>1</v>
      </c>
      <c r="DC21" s="200">
        <f>[41]Updated_DISCOM_Summary!DC21</f>
        <v>6</v>
      </c>
      <c r="DD21" s="200">
        <f>[41]Updated_DISCOM_Summary!DD21</f>
        <v>38</v>
      </c>
      <c r="DE21" s="200">
        <f>[41]Updated_DISCOM_Summary!DE21</f>
        <v>3</v>
      </c>
      <c r="DF21" s="200" t="e">
        <f>[41]Updated_DISCOM_Summary!DF21</f>
        <v>#REF!</v>
      </c>
      <c r="DG21" s="200">
        <f>[41]Updated_DISCOM_Summary!DG21</f>
        <v>43</v>
      </c>
      <c r="DH21" s="200">
        <f>[41]Updated_DISCOM_Summary!DH21</f>
        <v>7</v>
      </c>
      <c r="DI21" s="200" t="e">
        <f>[41]Updated_DISCOM_Summary!DI21</f>
        <v>#REF!</v>
      </c>
      <c r="DJ21" s="200">
        <f>[41]Updated_DISCOM_Summary!DJ21</f>
        <v>0</v>
      </c>
      <c r="DK21" s="200">
        <f>[41]Updated_DISCOM_Summary!DK21</f>
        <v>0</v>
      </c>
      <c r="DL21" s="200">
        <f>[41]Updated_DISCOM_Summary!DL21</f>
        <v>0</v>
      </c>
      <c r="DM21" s="200">
        <f>[41]Updated_DISCOM_Summary!DM21</f>
        <v>0</v>
      </c>
      <c r="DN21" s="200">
        <f>[41]Updated_DISCOM_Summary!DN21</f>
        <v>1</v>
      </c>
      <c r="DO21" s="200">
        <f>[41]Updated_DISCOM_Summary!DO21</f>
        <v>0</v>
      </c>
      <c r="DP21" s="200">
        <f>[41]Updated_DISCOM_Summary!DP21</f>
        <v>0</v>
      </c>
      <c r="DQ21" s="200">
        <f>[41]Updated_DISCOM_Summary!DQ21</f>
        <v>2</v>
      </c>
      <c r="DR21" s="200">
        <f>[41]Updated_DISCOM_Summary!DR21</f>
        <v>10</v>
      </c>
      <c r="DS21" s="200">
        <f>[41]Updated_DISCOM_Summary!DS21</f>
        <v>8</v>
      </c>
      <c r="DT21" s="200">
        <f>[41]Updated_DISCOM_Summary!DT21</f>
        <v>0</v>
      </c>
      <c r="DU21" s="200">
        <f>[41]Updated_DISCOM_Summary!DU21</f>
        <v>1</v>
      </c>
      <c r="DV21" s="200">
        <f>[41]Updated_DISCOM_Summary!DV21</f>
        <v>5</v>
      </c>
      <c r="DW21" s="200">
        <f>[41]Updated_DISCOM_Summary!DW21</f>
        <v>33</v>
      </c>
      <c r="DX21" s="200">
        <f>[41]Updated_DISCOM_Summary!DX21</f>
        <v>26</v>
      </c>
      <c r="DY21" s="200">
        <f>[41]Updated_DISCOM_Summary!DY21</f>
        <v>0</v>
      </c>
      <c r="DZ21" s="200">
        <f>[41]Updated_DISCOM_Summary!DZ21</f>
        <v>1</v>
      </c>
      <c r="EA21" s="200">
        <f>[41]Updated_DISCOM_Summary!EA21</f>
        <v>5</v>
      </c>
      <c r="EB21" s="200">
        <f>[41]Updated_DISCOM_Summary!EB21</f>
        <v>2</v>
      </c>
      <c r="EC21" s="200" t="e">
        <f>[41]Updated_DISCOM_Summary!EC21</f>
        <v>#REF!</v>
      </c>
      <c r="ED21" s="200">
        <f>[41]Updated_DISCOM_Summary!ED21</f>
        <v>15</v>
      </c>
      <c r="EE21" s="200">
        <f>[41]Updated_DISCOM_Summary!EE21</f>
        <v>10</v>
      </c>
      <c r="EF21" s="200" t="e">
        <f>[41]Updated_DISCOM_Summary!EF21</f>
        <v>#REF!</v>
      </c>
      <c r="EG21" s="200">
        <f>[41]Updated_DISCOM_Summary!EG21</f>
        <v>2</v>
      </c>
      <c r="EH21" s="200">
        <f>[41]Updated_DISCOM_Summary!EH21</f>
        <v>6</v>
      </c>
      <c r="EI21" s="200">
        <f>[41]Updated_DISCOM_Summary!EI21</f>
        <v>1</v>
      </c>
      <c r="EJ21" s="200">
        <f>[41]Updated_DISCOM_Summary!EJ21</f>
        <v>1.85</v>
      </c>
      <c r="EK21" s="200">
        <f>[41]Updated_DISCOM_Summary!EK21</f>
        <v>2</v>
      </c>
      <c r="EL21" s="200">
        <f>[41]Updated_DISCOM_Summary!EL21</f>
        <v>0</v>
      </c>
      <c r="EM21" s="200">
        <f>[41]Updated_DISCOM_Summary!EM21</f>
        <v>0</v>
      </c>
      <c r="EN21" s="200">
        <f>[41]Updated_DISCOM_Summary!EN21</f>
        <v>6</v>
      </c>
      <c r="EO21" s="200">
        <f>[41]Updated_DISCOM_Summary!EO21</f>
        <v>40</v>
      </c>
      <c r="EP21" s="200">
        <f>[41]Updated_DISCOM_Summary!EP21</f>
        <v>24</v>
      </c>
      <c r="EQ21" s="200">
        <f>[41]Updated_DISCOM_Summary!EQ21</f>
        <v>0</v>
      </c>
      <c r="ER21" s="200">
        <f>[41]Updated_DISCOM_Summary!ER21</f>
        <v>2</v>
      </c>
      <c r="ES21" s="200">
        <f>[41]Updated_DISCOM_Summary!ES21</f>
        <v>22</v>
      </c>
      <c r="ET21" s="200">
        <f>[41]Updated_DISCOM_Summary!ET21</f>
        <v>126</v>
      </c>
      <c r="EU21" s="200">
        <f>[41]Updated_DISCOM_Summary!EU21</f>
        <v>100</v>
      </c>
      <c r="EV21" s="200">
        <f>[41]Updated_DISCOM_Summary!EV21</f>
        <v>1</v>
      </c>
      <c r="EW21" s="200">
        <f>[41]Updated_DISCOM_Summary!EW21</f>
        <v>14</v>
      </c>
      <c r="EX21" s="200">
        <f>[41]Updated_DISCOM_Summary!EX21</f>
        <v>78</v>
      </c>
      <c r="EY21" s="200">
        <f>[41]Updated_DISCOM_Summary!EY21</f>
        <v>29</v>
      </c>
      <c r="EZ21" s="200" t="e">
        <f>[41]Updated_DISCOM_Summary!EZ21</f>
        <v>#REF!</v>
      </c>
      <c r="FA21" s="200">
        <f>[41]Updated_DISCOM_Summary!FA21</f>
        <v>118</v>
      </c>
      <c r="FB21" s="200">
        <f>[41]Updated_DISCOM_Summary!FB21</f>
        <v>53</v>
      </c>
      <c r="FC21" s="200" t="e">
        <f>[41]Updated_DISCOM_Summary!FC21</f>
        <v>#REF!</v>
      </c>
      <c r="FD21" s="200">
        <f>[41]Updated_DISCOM_Summary!FD21</f>
        <v>5</v>
      </c>
      <c r="FE21" s="200">
        <f>[41]Updated_DISCOM_Summary!FE21</f>
        <v>15</v>
      </c>
      <c r="FF21" s="200">
        <f>[41]Updated_DISCOM_Summary!FF21</f>
        <v>1</v>
      </c>
      <c r="FG21" s="200">
        <f>[41]Updated_DISCOM_Summary!FG21</f>
        <v>1.85</v>
      </c>
      <c r="FH21" s="200">
        <f>[41]Updated_DISCOM_Summary!FH21</f>
        <v>8</v>
      </c>
      <c r="FI21" s="200">
        <f>[41]Updated_DISCOM_Summary!FI21</f>
        <v>0</v>
      </c>
      <c r="FJ21" s="200">
        <f>[41]Updated_DISCOM_Summary!FJ21</f>
        <v>0</v>
      </c>
      <c r="FK21" s="200">
        <f>[41]Updated_DISCOM_Summary!FK21</f>
        <v>4</v>
      </c>
      <c r="FL21" s="200">
        <f>[41]Updated_DISCOM_Summary!FL21</f>
        <v>20</v>
      </c>
      <c r="FM21" s="200">
        <f>[41]Updated_DISCOM_Summary!FM21</f>
        <v>16</v>
      </c>
      <c r="FN21" s="200">
        <f>[41]Updated_DISCOM_Summary!FN21</f>
        <v>0</v>
      </c>
      <c r="FO21" s="200">
        <f>[41]Updated_DISCOM_Summary!FO21</f>
        <v>2</v>
      </c>
      <c r="FP21" s="200">
        <f>[41]Updated_DISCOM_Summary!FP21</f>
        <v>22</v>
      </c>
      <c r="FQ21" s="200">
        <f>[41]Updated_DISCOM_Summary!FQ21</f>
        <v>126</v>
      </c>
      <c r="FR21" s="200">
        <f>[41]Updated_DISCOM_Summary!FR21</f>
        <v>100</v>
      </c>
      <c r="FS21" s="200">
        <f>[41]Updated_DISCOM_Summary!FS21</f>
        <v>1</v>
      </c>
      <c r="FT21" s="200">
        <f>[41]Updated_DISCOM_Summary!FT21</f>
        <v>14</v>
      </c>
      <c r="FU21" s="200">
        <f>[41]Updated_DISCOM_Summary!FU21</f>
        <v>78</v>
      </c>
      <c r="FV21" s="200">
        <f>[41]Updated_DISCOM_Summary!FV21</f>
        <v>26</v>
      </c>
      <c r="FW21" s="200" t="e">
        <f>[41]Updated_DISCOM_Summary!FW21</f>
        <v>#REF!</v>
      </c>
      <c r="FX21" s="200">
        <f>[41]Updated_DISCOM_Summary!FX21</f>
        <v>98</v>
      </c>
      <c r="FY21" s="200">
        <f>[41]Updated_DISCOM_Summary!FY21</f>
        <v>42</v>
      </c>
      <c r="FZ21" s="200" t="e">
        <f>[41]Updated_DISCOM_Summary!FZ21</f>
        <v>#REF!</v>
      </c>
      <c r="GA21" s="200">
        <f>[41]Updated_DISCOM_Summary!GA21</f>
        <v>5</v>
      </c>
      <c r="GB21" s="200">
        <f>[41]Updated_DISCOM_Summary!GB21</f>
        <v>15</v>
      </c>
      <c r="GC21" s="200">
        <f>[41]Updated_DISCOM_Summary!GC21</f>
        <v>1</v>
      </c>
      <c r="GD21" s="200">
        <f>[41]Updated_DISCOM_Summary!GD21</f>
        <v>1.85</v>
      </c>
      <c r="GE21" s="200">
        <f>[41]Updated_DISCOM_Summary!GE21</f>
        <v>4</v>
      </c>
    </row>
    <row r="22" spans="1:187">
      <c r="A22" s="201">
        <v>15</v>
      </c>
      <c r="B22" s="199" t="s">
        <v>55</v>
      </c>
      <c r="C22" s="178">
        <v>15</v>
      </c>
      <c r="D22" s="200">
        <f>[41]Updated_DISCOM_Summary!D22</f>
        <v>0</v>
      </c>
      <c r="E22" s="200">
        <f>[41]Updated_DISCOM_Summary!E22</f>
        <v>0</v>
      </c>
      <c r="F22" s="200">
        <f>[41]Updated_DISCOM_Summary!F22</f>
        <v>0</v>
      </c>
      <c r="G22" s="200">
        <f>[41]Updated_DISCOM_Summary!G22</f>
        <v>0</v>
      </c>
      <c r="H22" s="200">
        <f>[41]Updated_DISCOM_Summary!H22</f>
        <v>0</v>
      </c>
      <c r="I22" s="200">
        <f>[41]Updated_DISCOM_Summary!I22</f>
        <v>0</v>
      </c>
      <c r="J22" s="200">
        <f>[41]Updated_DISCOM_Summary!J22</f>
        <v>1</v>
      </c>
      <c r="K22" s="200">
        <f>[41]Updated_DISCOM_Summary!K22</f>
        <v>1</v>
      </c>
      <c r="L22" s="200">
        <f>[41]Updated_DISCOM_Summary!L22</f>
        <v>13</v>
      </c>
      <c r="M22" s="200">
        <f>[41]Updated_DISCOM_Summary!M22</f>
        <v>10</v>
      </c>
      <c r="N22" s="200">
        <f>[41]Updated_DISCOM_Summary!N22</f>
        <v>3</v>
      </c>
      <c r="O22" s="200">
        <f>[41]Updated_DISCOM_Summary!O22</f>
        <v>1</v>
      </c>
      <c r="P22" s="200">
        <f>[41]Updated_DISCOM_Summary!P22</f>
        <v>29</v>
      </c>
      <c r="Q22" s="200">
        <f>[41]Updated_DISCOM_Summary!Q22</f>
        <v>6</v>
      </c>
      <c r="R22" s="200" t="e">
        <f>[41]Updated_DISCOM_Summary!R22</f>
        <v>#REF!</v>
      </c>
      <c r="S22" s="200">
        <f>[41]Updated_DISCOM_Summary!S22</f>
        <v>29</v>
      </c>
      <c r="T22" s="200">
        <f>[41]Updated_DISCOM_Summary!T22</f>
        <v>6</v>
      </c>
      <c r="U22" s="200" t="e">
        <f>[41]Updated_DISCOM_Summary!U22</f>
        <v>#REF!</v>
      </c>
      <c r="V22" s="200">
        <f>[41]Updated_DISCOM_Summary!V22</f>
        <v>4</v>
      </c>
      <c r="W22" s="200">
        <f>[41]Updated_DISCOM_Summary!W22</f>
        <v>12</v>
      </c>
      <c r="X22" s="200">
        <f>[41]Updated_DISCOM_Summary!X22</f>
        <v>0</v>
      </c>
      <c r="Y22" s="200">
        <f>[41]Updated_DISCOM_Summary!Y22</f>
        <v>0</v>
      </c>
      <c r="Z22" s="200">
        <f>[41]Updated_DISCOM_Summary!Z22</f>
        <v>0</v>
      </c>
      <c r="AA22" s="200">
        <f>[41]Updated_DISCOM_Summary!AA22</f>
        <v>0</v>
      </c>
      <c r="AB22" s="200">
        <f>[41]Updated_DISCOM_Summary!AB22</f>
        <v>0</v>
      </c>
      <c r="AC22" s="200">
        <f>[41]Updated_DISCOM_Summary!AC22</f>
        <v>0</v>
      </c>
      <c r="AD22" s="200">
        <f>[41]Updated_DISCOM_Summary!AD22</f>
        <v>0</v>
      </c>
      <c r="AE22" s="200">
        <f>[41]Updated_DISCOM_Summary!AE22</f>
        <v>0</v>
      </c>
      <c r="AF22" s="200">
        <f>[41]Updated_DISCOM_Summary!AF22</f>
        <v>0</v>
      </c>
      <c r="AG22" s="200">
        <f>[41]Updated_DISCOM_Summary!AG22</f>
        <v>1</v>
      </c>
      <c r="AH22" s="200">
        <f>[41]Updated_DISCOM_Summary!AH22</f>
        <v>1</v>
      </c>
      <c r="AI22" s="200">
        <f>[41]Updated_DISCOM_Summary!AI22</f>
        <v>13</v>
      </c>
      <c r="AJ22" s="200">
        <f>[41]Updated_DISCOM_Summary!AJ22</f>
        <v>10</v>
      </c>
      <c r="AK22" s="200">
        <f>[41]Updated_DISCOM_Summary!AK22</f>
        <v>0</v>
      </c>
      <c r="AL22" s="200">
        <f>[41]Updated_DISCOM_Summary!AL22</f>
        <v>2</v>
      </c>
      <c r="AM22" s="200">
        <f>[41]Updated_DISCOM_Summary!AM22</f>
        <v>10</v>
      </c>
      <c r="AN22" s="200">
        <f>[41]Updated_DISCOM_Summary!AN22</f>
        <v>0</v>
      </c>
      <c r="AO22" s="200" t="e">
        <f>[41]Updated_DISCOM_Summary!AO22</f>
        <v>#REF!</v>
      </c>
      <c r="AP22" s="200">
        <f>[41]Updated_DISCOM_Summary!AP22</f>
        <v>10</v>
      </c>
      <c r="AQ22" s="200">
        <f>[41]Updated_DISCOM_Summary!AQ22</f>
        <v>0</v>
      </c>
      <c r="AR22" s="200" t="e">
        <f>[41]Updated_DISCOM_Summary!AR22</f>
        <v>#REF!</v>
      </c>
      <c r="AS22" s="200">
        <f>[41]Updated_DISCOM_Summary!AS22</f>
        <v>3</v>
      </c>
      <c r="AT22" s="200">
        <f>[41]Updated_DISCOM_Summary!AT22</f>
        <v>9</v>
      </c>
      <c r="AU22" s="200">
        <f>[41]Updated_DISCOM_Summary!AU22</f>
        <v>0</v>
      </c>
      <c r="AV22" s="200">
        <f>[41]Updated_DISCOM_Summary!AV22</f>
        <v>0</v>
      </c>
      <c r="AW22" s="200">
        <f>[41]Updated_DISCOM_Summary!AW22</f>
        <v>0</v>
      </c>
      <c r="AX22" s="200">
        <f>[41]Updated_DISCOM_Summary!AX22</f>
        <v>0</v>
      </c>
      <c r="AY22" s="200">
        <f>[41]Updated_DISCOM_Summary!AY22</f>
        <v>2</v>
      </c>
      <c r="AZ22" s="200">
        <f>[41]Updated_DISCOM_Summary!AZ22</f>
        <v>2</v>
      </c>
      <c r="BA22" s="200">
        <f>[41]Updated_DISCOM_Summary!BA22</f>
        <v>26</v>
      </c>
      <c r="BB22" s="200">
        <f>[41]Updated_DISCOM_Summary!BB22</f>
        <v>20</v>
      </c>
      <c r="BC22" s="200">
        <f>[41]Updated_DISCOM_Summary!BC22</f>
        <v>0</v>
      </c>
      <c r="BD22" s="200">
        <f>[41]Updated_DISCOM_Summary!BD22</f>
        <v>1</v>
      </c>
      <c r="BE22" s="200">
        <f>[41]Updated_DISCOM_Summary!BE22</f>
        <v>4</v>
      </c>
      <c r="BF22" s="200">
        <f>[41]Updated_DISCOM_Summary!BF22</f>
        <v>28</v>
      </c>
      <c r="BG22" s="200">
        <f>[41]Updated_DISCOM_Summary!BG22</f>
        <v>22</v>
      </c>
      <c r="BH22" s="200">
        <f>[41]Updated_DISCOM_Summary!BH22</f>
        <v>0</v>
      </c>
      <c r="BI22" s="200">
        <f>[41]Updated_DISCOM_Summary!BI22</f>
        <v>3</v>
      </c>
      <c r="BJ22" s="200">
        <f>[41]Updated_DISCOM_Summary!BJ22</f>
        <v>15</v>
      </c>
      <c r="BK22" s="200">
        <f>[41]Updated_DISCOM_Summary!BK22</f>
        <v>6</v>
      </c>
      <c r="BL22" s="200" t="e">
        <f>[41]Updated_DISCOM_Summary!BL22</f>
        <v>#REF!</v>
      </c>
      <c r="BM22" s="200">
        <f>[41]Updated_DISCOM_Summary!BM22</f>
        <v>41</v>
      </c>
      <c r="BN22" s="200">
        <f>[41]Updated_DISCOM_Summary!BN22</f>
        <v>26</v>
      </c>
      <c r="BO22" s="200" t="e">
        <f>[41]Updated_DISCOM_Summary!BO22</f>
        <v>#REF!</v>
      </c>
      <c r="BP22" s="200">
        <f>[41]Updated_DISCOM_Summary!BP22</f>
        <v>0</v>
      </c>
      <c r="BQ22" s="200">
        <f>[41]Updated_DISCOM_Summary!BQ22</f>
        <v>0</v>
      </c>
      <c r="BR22" s="200">
        <f>[41]Updated_DISCOM_Summary!BR22</f>
        <v>1</v>
      </c>
      <c r="BS22" s="200">
        <f>[41]Updated_DISCOM_Summary!BS22</f>
        <v>1.85</v>
      </c>
      <c r="BT22" s="200">
        <f>[41]Updated_DISCOM_Summary!BT22</f>
        <v>4</v>
      </c>
      <c r="BU22" s="200">
        <f>[41]Updated_DISCOM_Summary!BU22</f>
        <v>0</v>
      </c>
      <c r="BV22" s="200">
        <f>[41]Updated_DISCOM_Summary!BV22</f>
        <v>0</v>
      </c>
      <c r="BW22" s="200">
        <f>[41]Updated_DISCOM_Summary!BW22</f>
        <v>2</v>
      </c>
      <c r="BX22" s="200">
        <f>[41]Updated_DISCOM_Summary!BX22</f>
        <v>10</v>
      </c>
      <c r="BY22" s="200">
        <f>[41]Updated_DISCOM_Summary!BY22</f>
        <v>8</v>
      </c>
      <c r="BZ22" s="200">
        <f>[41]Updated_DISCOM_Summary!BZ22</f>
        <v>1</v>
      </c>
      <c r="CA22" s="200">
        <f>[41]Updated_DISCOM_Summary!CA22</f>
        <v>1</v>
      </c>
      <c r="CB22" s="200">
        <f>[41]Updated_DISCOM_Summary!CB22</f>
        <v>4</v>
      </c>
      <c r="CC22" s="200">
        <f>[41]Updated_DISCOM_Summary!CC22</f>
        <v>36</v>
      </c>
      <c r="CD22" s="200">
        <f>[41]Updated_DISCOM_Summary!CD22</f>
        <v>28</v>
      </c>
      <c r="CE22" s="200">
        <f>[41]Updated_DISCOM_Summary!CE22</f>
        <v>1</v>
      </c>
      <c r="CF22" s="200">
        <f>[41]Updated_DISCOM_Summary!CF22</f>
        <v>1</v>
      </c>
      <c r="CG22" s="200">
        <f>[41]Updated_DISCOM_Summary!CG22</f>
        <v>13</v>
      </c>
      <c r="CH22" s="200">
        <f>[41]Updated_DISCOM_Summary!CH22</f>
        <v>1</v>
      </c>
      <c r="CI22" s="200" t="e">
        <f>[41]Updated_DISCOM_Summary!CI22</f>
        <v>#REF!</v>
      </c>
      <c r="CJ22" s="200">
        <f>[41]Updated_DISCOM_Summary!CJ22</f>
        <v>23</v>
      </c>
      <c r="CK22" s="200">
        <f>[41]Updated_DISCOM_Summary!CK22</f>
        <v>9</v>
      </c>
      <c r="CL22" s="200" t="e">
        <f>[41]Updated_DISCOM_Summary!CL22</f>
        <v>#REF!</v>
      </c>
      <c r="CM22" s="200">
        <f>[41]Updated_DISCOM_Summary!CM22</f>
        <v>0</v>
      </c>
      <c r="CN22" s="200">
        <f>[41]Updated_DISCOM_Summary!CN22</f>
        <v>0</v>
      </c>
      <c r="CO22" s="200">
        <f>[41]Updated_DISCOM_Summary!CO22</f>
        <v>0</v>
      </c>
      <c r="CP22" s="200">
        <f>[41]Updated_DISCOM_Summary!CP22</f>
        <v>0</v>
      </c>
      <c r="CQ22" s="200">
        <f>[41]Updated_DISCOM_Summary!CQ22</f>
        <v>2</v>
      </c>
      <c r="CR22" s="200">
        <f>[41]Updated_DISCOM_Summary!CR22</f>
        <v>0</v>
      </c>
      <c r="CS22" s="200">
        <f>[41]Updated_DISCOM_Summary!CS22</f>
        <v>1</v>
      </c>
      <c r="CT22" s="200">
        <f>[41]Updated_DISCOM_Summary!CT22</f>
        <v>2</v>
      </c>
      <c r="CU22" s="200">
        <f>[41]Updated_DISCOM_Summary!CU22</f>
        <v>18</v>
      </c>
      <c r="CV22" s="200">
        <f>[41]Updated_DISCOM_Summary!CV22</f>
        <v>14</v>
      </c>
      <c r="CW22" s="200">
        <f>[41]Updated_DISCOM_Summary!CW22</f>
        <v>2</v>
      </c>
      <c r="CX22" s="200">
        <f>[41]Updated_DISCOM_Summary!CX22</f>
        <v>1</v>
      </c>
      <c r="CY22" s="200">
        <f>[41]Updated_DISCOM_Summary!CY22</f>
        <v>8</v>
      </c>
      <c r="CZ22" s="200">
        <f>[41]Updated_DISCOM_Summary!CZ22</f>
        <v>64</v>
      </c>
      <c r="DA22" s="200">
        <f>[41]Updated_DISCOM_Summary!DA22</f>
        <v>50</v>
      </c>
      <c r="DB22" s="200">
        <f>[41]Updated_DISCOM_Summary!DB22</f>
        <v>2</v>
      </c>
      <c r="DC22" s="200">
        <f>[41]Updated_DISCOM_Summary!DC22</f>
        <v>2</v>
      </c>
      <c r="DD22" s="200">
        <f>[41]Updated_DISCOM_Summary!DD22</f>
        <v>26</v>
      </c>
      <c r="DE22" s="200">
        <f>[41]Updated_DISCOM_Summary!DE22</f>
        <v>3</v>
      </c>
      <c r="DF22" s="200" t="e">
        <f>[41]Updated_DISCOM_Summary!DF22</f>
        <v>#REF!</v>
      </c>
      <c r="DG22" s="200">
        <f>[41]Updated_DISCOM_Summary!DG22</f>
        <v>44</v>
      </c>
      <c r="DH22" s="200">
        <f>[41]Updated_DISCOM_Summary!DH22</f>
        <v>17</v>
      </c>
      <c r="DI22" s="200" t="e">
        <f>[41]Updated_DISCOM_Summary!DI22</f>
        <v>#REF!</v>
      </c>
      <c r="DJ22" s="200">
        <f>[41]Updated_DISCOM_Summary!DJ22</f>
        <v>0</v>
      </c>
      <c r="DK22" s="200">
        <f>[41]Updated_DISCOM_Summary!DK22</f>
        <v>0</v>
      </c>
      <c r="DL22" s="200">
        <f>[41]Updated_DISCOM_Summary!DL22</f>
        <v>2</v>
      </c>
      <c r="DM22" s="200">
        <f>[41]Updated_DISCOM_Summary!DM22</f>
        <v>3.7</v>
      </c>
      <c r="DN22" s="200">
        <f>[41]Updated_DISCOM_Summary!DN22</f>
        <v>3</v>
      </c>
      <c r="DO22" s="200">
        <f>[41]Updated_DISCOM_Summary!DO22</f>
        <v>1</v>
      </c>
      <c r="DP22" s="200">
        <f>[41]Updated_DISCOM_Summary!DP22</f>
        <v>1</v>
      </c>
      <c r="DQ22" s="200">
        <f>[41]Updated_DISCOM_Summary!DQ22</f>
        <v>6</v>
      </c>
      <c r="DR22" s="200">
        <f>[41]Updated_DISCOM_Summary!DR22</f>
        <v>46</v>
      </c>
      <c r="DS22" s="200">
        <f>[41]Updated_DISCOM_Summary!DS22</f>
        <v>36</v>
      </c>
      <c r="DT22" s="200">
        <f>[41]Updated_DISCOM_Summary!DT22</f>
        <v>2</v>
      </c>
      <c r="DU22" s="200">
        <f>[41]Updated_DISCOM_Summary!DU22</f>
        <v>1</v>
      </c>
      <c r="DV22" s="200">
        <f>[41]Updated_DISCOM_Summary!DV22</f>
        <v>5</v>
      </c>
      <c r="DW22" s="200">
        <f>[41]Updated_DISCOM_Summary!DW22</f>
        <v>49</v>
      </c>
      <c r="DX22" s="200">
        <f>[41]Updated_DISCOM_Summary!DX22</f>
        <v>38</v>
      </c>
      <c r="DY22" s="200">
        <f>[41]Updated_DISCOM_Summary!DY22</f>
        <v>0</v>
      </c>
      <c r="DZ22" s="200">
        <f>[41]Updated_DISCOM_Summary!DZ22</f>
        <v>2</v>
      </c>
      <c r="EA22" s="200">
        <f>[41]Updated_DISCOM_Summary!EA22</f>
        <v>10</v>
      </c>
      <c r="EB22" s="200">
        <f>[41]Updated_DISCOM_Summary!EB22</f>
        <v>3</v>
      </c>
      <c r="EC22" s="200" t="e">
        <f>[41]Updated_DISCOM_Summary!EC22</f>
        <v>#REF!</v>
      </c>
      <c r="ED22" s="200">
        <f>[41]Updated_DISCOM_Summary!ED22</f>
        <v>56</v>
      </c>
      <c r="EE22" s="200">
        <f>[41]Updated_DISCOM_Summary!EE22</f>
        <v>39</v>
      </c>
      <c r="EF22" s="200" t="e">
        <f>[41]Updated_DISCOM_Summary!EF22</f>
        <v>#REF!</v>
      </c>
      <c r="EG22" s="200">
        <f>[41]Updated_DISCOM_Summary!EG22</f>
        <v>2</v>
      </c>
      <c r="EH22" s="200">
        <f>[41]Updated_DISCOM_Summary!EH22</f>
        <v>6</v>
      </c>
      <c r="EI22" s="200">
        <f>[41]Updated_DISCOM_Summary!EI22</f>
        <v>0</v>
      </c>
      <c r="EJ22" s="200">
        <f>[41]Updated_DISCOM_Summary!EJ22</f>
        <v>0</v>
      </c>
      <c r="EK22" s="200">
        <f>[41]Updated_DISCOM_Summary!EK22</f>
        <v>8</v>
      </c>
      <c r="EL22" s="200">
        <f>[41]Updated_DISCOM_Summary!EL22</f>
        <v>1</v>
      </c>
      <c r="EM22" s="200">
        <f>[41]Updated_DISCOM_Summary!EM22</f>
        <v>4</v>
      </c>
      <c r="EN22" s="200">
        <f>[41]Updated_DISCOM_Summary!EN22</f>
        <v>12</v>
      </c>
      <c r="EO22" s="200">
        <f>[41]Updated_DISCOM_Summary!EO22</f>
        <v>100</v>
      </c>
      <c r="EP22" s="200">
        <f>[41]Updated_DISCOM_Summary!EP22</f>
        <v>78</v>
      </c>
      <c r="EQ22" s="200">
        <f>[41]Updated_DISCOM_Summary!EQ22</f>
        <v>5</v>
      </c>
      <c r="ER22" s="200">
        <f>[41]Updated_DISCOM_Summary!ER22</f>
        <v>6</v>
      </c>
      <c r="ES22" s="200">
        <f>[41]Updated_DISCOM_Summary!ES22</f>
        <v>23</v>
      </c>
      <c r="ET22" s="200">
        <f>[41]Updated_DISCOM_Summary!ET22</f>
        <v>203</v>
      </c>
      <c r="EU22" s="200">
        <f>[41]Updated_DISCOM_Summary!EU22</f>
        <v>158</v>
      </c>
      <c r="EV22" s="200">
        <f>[41]Updated_DISCOM_Summary!EV22</f>
        <v>6</v>
      </c>
      <c r="EW22" s="200">
        <f>[41]Updated_DISCOM_Summary!EW22</f>
        <v>11</v>
      </c>
      <c r="EX22" s="200">
        <f>[41]Updated_DISCOM_Summary!EX22</f>
        <v>103</v>
      </c>
      <c r="EY22" s="200">
        <f>[41]Updated_DISCOM_Summary!EY22</f>
        <v>19</v>
      </c>
      <c r="EZ22" s="200" t="e">
        <f>[41]Updated_DISCOM_Summary!EZ22</f>
        <v>#REF!</v>
      </c>
      <c r="FA22" s="200">
        <f>[41]Updated_DISCOM_Summary!FA22</f>
        <v>203</v>
      </c>
      <c r="FB22" s="200">
        <f>[41]Updated_DISCOM_Summary!FB22</f>
        <v>97</v>
      </c>
      <c r="FC22" s="200" t="e">
        <f>[41]Updated_DISCOM_Summary!FC22</f>
        <v>#REF!</v>
      </c>
      <c r="FD22" s="200">
        <f>[41]Updated_DISCOM_Summary!FD22</f>
        <v>9</v>
      </c>
      <c r="FE22" s="200">
        <f>[41]Updated_DISCOM_Summary!FE22</f>
        <v>27</v>
      </c>
      <c r="FF22" s="200">
        <f>[41]Updated_DISCOM_Summary!FF22</f>
        <v>3</v>
      </c>
      <c r="FG22" s="200">
        <f>[41]Updated_DISCOM_Summary!FG22</f>
        <v>5.5500000000000007</v>
      </c>
      <c r="FH22" s="200">
        <f>[41]Updated_DISCOM_Summary!FH22</f>
        <v>17</v>
      </c>
      <c r="FI22" s="200">
        <f>[41]Updated_DISCOM_Summary!FI22</f>
        <v>1</v>
      </c>
      <c r="FJ22" s="200">
        <f>[41]Updated_DISCOM_Summary!FJ22</f>
        <v>4</v>
      </c>
      <c r="FK22" s="200">
        <f>[41]Updated_DISCOM_Summary!FK22</f>
        <v>12</v>
      </c>
      <c r="FL22" s="200">
        <f>[41]Updated_DISCOM_Summary!FL22</f>
        <v>100</v>
      </c>
      <c r="FM22" s="200">
        <f>[41]Updated_DISCOM_Summary!FM22</f>
        <v>78</v>
      </c>
      <c r="FN22" s="200">
        <f>[41]Updated_DISCOM_Summary!FN22</f>
        <v>5</v>
      </c>
      <c r="FO22" s="200">
        <f>[41]Updated_DISCOM_Summary!FO22</f>
        <v>5</v>
      </c>
      <c r="FP22" s="200">
        <f>[41]Updated_DISCOM_Summary!FP22</f>
        <v>22</v>
      </c>
      <c r="FQ22" s="200">
        <f>[41]Updated_DISCOM_Summary!FQ22</f>
        <v>190</v>
      </c>
      <c r="FR22" s="200">
        <f>[41]Updated_DISCOM_Summary!FR22</f>
        <v>148</v>
      </c>
      <c r="FS22" s="200">
        <f>[41]Updated_DISCOM_Summary!FS22</f>
        <v>3</v>
      </c>
      <c r="FT22" s="200">
        <f>[41]Updated_DISCOM_Summary!FT22</f>
        <v>10</v>
      </c>
      <c r="FU22" s="200">
        <f>[41]Updated_DISCOM_Summary!FU22</f>
        <v>74</v>
      </c>
      <c r="FV22" s="200">
        <f>[41]Updated_DISCOM_Summary!FV22</f>
        <v>13</v>
      </c>
      <c r="FW22" s="200" t="e">
        <f>[41]Updated_DISCOM_Summary!FW22</f>
        <v>#REF!</v>
      </c>
      <c r="FX22" s="200">
        <f>[41]Updated_DISCOM_Summary!FX22</f>
        <v>174</v>
      </c>
      <c r="FY22" s="200">
        <f>[41]Updated_DISCOM_Summary!FY22</f>
        <v>91</v>
      </c>
      <c r="FZ22" s="200" t="e">
        <f>[41]Updated_DISCOM_Summary!FZ22</f>
        <v>#REF!</v>
      </c>
      <c r="GA22" s="200">
        <f>[41]Updated_DISCOM_Summary!GA22</f>
        <v>5</v>
      </c>
      <c r="GB22" s="200">
        <f>[41]Updated_DISCOM_Summary!GB22</f>
        <v>15</v>
      </c>
      <c r="GC22" s="200">
        <f>[41]Updated_DISCOM_Summary!GC22</f>
        <v>3</v>
      </c>
      <c r="GD22" s="200">
        <f>[41]Updated_DISCOM_Summary!GD22</f>
        <v>5.5500000000000007</v>
      </c>
      <c r="GE22" s="200">
        <f>[41]Updated_DISCOM_Summary!GE22</f>
        <v>17</v>
      </c>
    </row>
    <row r="23" spans="1:187" ht="15" thickBot="1">
      <c r="A23" s="198">
        <v>16</v>
      </c>
      <c r="B23" s="199" t="s">
        <v>54</v>
      </c>
      <c r="C23" s="178">
        <v>16</v>
      </c>
      <c r="D23" s="200">
        <f>[41]Updated_DISCOM_Summary!D23</f>
        <v>0</v>
      </c>
      <c r="E23" s="200">
        <f>[41]Updated_DISCOM_Summary!E23</f>
        <v>0</v>
      </c>
      <c r="F23" s="200">
        <f>[41]Updated_DISCOM_Summary!F23</f>
        <v>0</v>
      </c>
      <c r="G23" s="200">
        <f>[41]Updated_DISCOM_Summary!G23</f>
        <v>0</v>
      </c>
      <c r="H23" s="200">
        <f>[41]Updated_DISCOM_Summary!H23</f>
        <v>0</v>
      </c>
      <c r="I23" s="200">
        <f>[41]Updated_DISCOM_Summary!I23</f>
        <v>0</v>
      </c>
      <c r="J23" s="200">
        <f>[41]Updated_DISCOM_Summary!J23</f>
        <v>0</v>
      </c>
      <c r="K23" s="200">
        <f>[41]Updated_DISCOM_Summary!K23</f>
        <v>0</v>
      </c>
      <c r="L23" s="200">
        <f>[41]Updated_DISCOM_Summary!L23</f>
        <v>0</v>
      </c>
      <c r="M23" s="200">
        <f>[41]Updated_DISCOM_Summary!M23</f>
        <v>0</v>
      </c>
      <c r="N23" s="200">
        <f>[41]Updated_DISCOM_Summary!N23</f>
        <v>0</v>
      </c>
      <c r="O23" s="200">
        <f>[41]Updated_DISCOM_Summary!O23</f>
        <v>1</v>
      </c>
      <c r="P23" s="200">
        <f>[41]Updated_DISCOM_Summary!P23</f>
        <v>5</v>
      </c>
      <c r="Q23" s="200">
        <f>[41]Updated_DISCOM_Summary!Q23</f>
        <v>0</v>
      </c>
      <c r="R23" s="200">
        <f>[41]Updated_DISCOM_Summary!R23</f>
        <v>0</v>
      </c>
      <c r="S23" s="200">
        <f>[41]Updated_DISCOM_Summary!S23</f>
        <v>5</v>
      </c>
      <c r="T23" s="200">
        <f>[41]Updated_DISCOM_Summary!T23</f>
        <v>0</v>
      </c>
      <c r="U23" s="200">
        <f>[41]Updated_DISCOM_Summary!U23</f>
        <v>0</v>
      </c>
      <c r="V23" s="200">
        <f>[41]Updated_DISCOM_Summary!V23</f>
        <v>0</v>
      </c>
      <c r="W23" s="200">
        <f>[41]Updated_DISCOM_Summary!W23</f>
        <v>0</v>
      </c>
      <c r="X23" s="200">
        <f>[41]Updated_DISCOM_Summary!X23</f>
        <v>1</v>
      </c>
      <c r="Y23" s="200">
        <f>[41]Updated_DISCOM_Summary!Y23</f>
        <v>1.85</v>
      </c>
      <c r="Z23" s="200">
        <f>[41]Updated_DISCOM_Summary!Z23</f>
        <v>0</v>
      </c>
      <c r="AA23" s="200">
        <f>[41]Updated_DISCOM_Summary!AA23</f>
        <v>0</v>
      </c>
      <c r="AB23" s="200">
        <f>[41]Updated_DISCOM_Summary!AB23</f>
        <v>0</v>
      </c>
      <c r="AC23" s="200">
        <f>[41]Updated_DISCOM_Summary!AC23</f>
        <v>0</v>
      </c>
      <c r="AD23" s="200">
        <f>[41]Updated_DISCOM_Summary!AD23</f>
        <v>0</v>
      </c>
      <c r="AE23" s="200">
        <f>[41]Updated_DISCOM_Summary!AE23</f>
        <v>0</v>
      </c>
      <c r="AF23" s="200">
        <f>[41]Updated_DISCOM_Summary!AF23</f>
        <v>0</v>
      </c>
      <c r="AG23" s="200">
        <f>[41]Updated_DISCOM_Summary!AG23</f>
        <v>0</v>
      </c>
      <c r="AH23" s="200">
        <f>[41]Updated_DISCOM_Summary!AH23</f>
        <v>0</v>
      </c>
      <c r="AI23" s="200">
        <f>[41]Updated_DISCOM_Summary!AI23</f>
        <v>0</v>
      </c>
      <c r="AJ23" s="200">
        <f>[41]Updated_DISCOM_Summary!AJ23</f>
        <v>0</v>
      </c>
      <c r="AK23" s="200">
        <f>[41]Updated_DISCOM_Summary!AK23</f>
        <v>2</v>
      </c>
      <c r="AL23" s="200">
        <f>[41]Updated_DISCOM_Summary!AL23</f>
        <v>0</v>
      </c>
      <c r="AM23" s="200">
        <f>[41]Updated_DISCOM_Summary!AM23</f>
        <v>16</v>
      </c>
      <c r="AN23" s="200">
        <f>[41]Updated_DISCOM_Summary!AN23</f>
        <v>0</v>
      </c>
      <c r="AO23" s="200">
        <f>[41]Updated_DISCOM_Summary!AO23</f>
        <v>0</v>
      </c>
      <c r="AP23" s="200">
        <f>[41]Updated_DISCOM_Summary!AP23</f>
        <v>16</v>
      </c>
      <c r="AQ23" s="200">
        <f>[41]Updated_DISCOM_Summary!AQ23</f>
        <v>0</v>
      </c>
      <c r="AR23" s="200">
        <f>[41]Updated_DISCOM_Summary!AR23</f>
        <v>0</v>
      </c>
      <c r="AS23" s="200">
        <f>[41]Updated_DISCOM_Summary!AS23</f>
        <v>0</v>
      </c>
      <c r="AT23" s="200">
        <f>[41]Updated_DISCOM_Summary!AT23</f>
        <v>0</v>
      </c>
      <c r="AU23" s="200">
        <f>[41]Updated_DISCOM_Summary!AU23</f>
        <v>0</v>
      </c>
      <c r="AV23" s="200">
        <f>[41]Updated_DISCOM_Summary!AV23</f>
        <v>0</v>
      </c>
      <c r="AW23" s="200">
        <f>[41]Updated_DISCOM_Summary!AW23</f>
        <v>0</v>
      </c>
      <c r="AX23" s="200">
        <f>[41]Updated_DISCOM_Summary!AX23</f>
        <v>0</v>
      </c>
      <c r="AY23" s="200">
        <f>[41]Updated_DISCOM_Summary!AY23</f>
        <v>0</v>
      </c>
      <c r="AZ23" s="200">
        <f>[41]Updated_DISCOM_Summary!AZ23</f>
        <v>0</v>
      </c>
      <c r="BA23" s="200">
        <f>[41]Updated_DISCOM_Summary!BA23</f>
        <v>0</v>
      </c>
      <c r="BB23" s="200">
        <f>[41]Updated_DISCOM_Summary!BB23</f>
        <v>0</v>
      </c>
      <c r="BC23" s="200">
        <f>[41]Updated_DISCOM_Summary!BC23</f>
        <v>0</v>
      </c>
      <c r="BD23" s="200">
        <f>[41]Updated_DISCOM_Summary!BD23</f>
        <v>0</v>
      </c>
      <c r="BE23" s="200">
        <f>[41]Updated_DISCOM_Summary!BE23</f>
        <v>1</v>
      </c>
      <c r="BF23" s="200">
        <f>[41]Updated_DISCOM_Summary!BF23</f>
        <v>5</v>
      </c>
      <c r="BG23" s="200">
        <f>[41]Updated_DISCOM_Summary!BG23</f>
        <v>4</v>
      </c>
      <c r="BH23" s="200">
        <f>[41]Updated_DISCOM_Summary!BH23</f>
        <v>1</v>
      </c>
      <c r="BI23" s="200">
        <f>[41]Updated_DISCOM_Summary!BI23</f>
        <v>1</v>
      </c>
      <c r="BJ23" s="200">
        <f>[41]Updated_DISCOM_Summary!BJ23</f>
        <v>13</v>
      </c>
      <c r="BK23" s="200">
        <f>[41]Updated_DISCOM_Summary!BK23</f>
        <v>2</v>
      </c>
      <c r="BL23" s="200">
        <f>[41]Updated_DISCOM_Summary!BL23</f>
        <v>0</v>
      </c>
      <c r="BM23" s="200">
        <f>[41]Updated_DISCOM_Summary!BM23</f>
        <v>13</v>
      </c>
      <c r="BN23" s="200">
        <f>[41]Updated_DISCOM_Summary!BN23</f>
        <v>2</v>
      </c>
      <c r="BO23" s="200">
        <f>[41]Updated_DISCOM_Summary!BO23</f>
        <v>0</v>
      </c>
      <c r="BP23" s="200">
        <f>[41]Updated_DISCOM_Summary!BP23</f>
        <v>0</v>
      </c>
      <c r="BQ23" s="200">
        <f>[41]Updated_DISCOM_Summary!BQ23</f>
        <v>0</v>
      </c>
      <c r="BR23" s="200">
        <f>[41]Updated_DISCOM_Summary!BR23</f>
        <v>1</v>
      </c>
      <c r="BS23" s="200">
        <f>[41]Updated_DISCOM_Summary!BS23</f>
        <v>1.85</v>
      </c>
      <c r="BT23" s="200">
        <f>[41]Updated_DISCOM_Summary!BT23</f>
        <v>0</v>
      </c>
      <c r="BU23" s="200">
        <f>[41]Updated_DISCOM_Summary!BU23</f>
        <v>0</v>
      </c>
      <c r="BV23" s="200">
        <f>[41]Updated_DISCOM_Summary!BV23</f>
        <v>0</v>
      </c>
      <c r="BW23" s="200">
        <f>[41]Updated_DISCOM_Summary!BW23</f>
        <v>0</v>
      </c>
      <c r="BX23" s="200">
        <f>[41]Updated_DISCOM_Summary!BX23</f>
        <v>0</v>
      </c>
      <c r="BY23" s="200">
        <f>[41]Updated_DISCOM_Summary!BY23</f>
        <v>0</v>
      </c>
      <c r="BZ23" s="200">
        <f>[41]Updated_DISCOM_Summary!BZ23</f>
        <v>0</v>
      </c>
      <c r="CA23" s="200">
        <f>[41]Updated_DISCOM_Summary!CA23</f>
        <v>1</v>
      </c>
      <c r="CB23" s="200">
        <f>[41]Updated_DISCOM_Summary!CB23</f>
        <v>1</v>
      </c>
      <c r="CC23" s="200">
        <f>[41]Updated_DISCOM_Summary!CC23</f>
        <v>13</v>
      </c>
      <c r="CD23" s="200">
        <f>[41]Updated_DISCOM_Summary!CD23</f>
        <v>10</v>
      </c>
      <c r="CE23" s="200">
        <f>[41]Updated_DISCOM_Summary!CE23</f>
        <v>0</v>
      </c>
      <c r="CF23" s="200">
        <f>[41]Updated_DISCOM_Summary!CF23</f>
        <v>0</v>
      </c>
      <c r="CG23" s="200">
        <f>[41]Updated_DISCOM_Summary!CG23</f>
        <v>0</v>
      </c>
      <c r="CH23" s="200">
        <f>[41]Updated_DISCOM_Summary!CH23</f>
        <v>1</v>
      </c>
      <c r="CI23" s="200">
        <f>[41]Updated_DISCOM_Summary!CI23</f>
        <v>0</v>
      </c>
      <c r="CJ23" s="200">
        <f>[41]Updated_DISCOM_Summary!CJ23</f>
        <v>0</v>
      </c>
      <c r="CK23" s="200">
        <f>[41]Updated_DISCOM_Summary!CK23</f>
        <v>1</v>
      </c>
      <c r="CL23" s="200">
        <f>[41]Updated_DISCOM_Summary!CL23</f>
        <v>0</v>
      </c>
      <c r="CM23" s="200">
        <f>[41]Updated_DISCOM_Summary!CM23</f>
        <v>1</v>
      </c>
      <c r="CN23" s="200">
        <f>[41]Updated_DISCOM_Summary!CN23</f>
        <v>3</v>
      </c>
      <c r="CO23" s="200">
        <f>[41]Updated_DISCOM_Summary!CO23</f>
        <v>1</v>
      </c>
      <c r="CP23" s="200">
        <f>[41]Updated_DISCOM_Summary!CP23</f>
        <v>1.85</v>
      </c>
      <c r="CQ23" s="200">
        <f>[41]Updated_DISCOM_Summary!CQ23</f>
        <v>0</v>
      </c>
      <c r="CR23" s="200">
        <f>[41]Updated_DISCOM_Summary!CR23</f>
        <v>0</v>
      </c>
      <c r="CS23" s="200">
        <f>[41]Updated_DISCOM_Summary!CS23</f>
        <v>0</v>
      </c>
      <c r="CT23" s="200">
        <f>[41]Updated_DISCOM_Summary!CT23</f>
        <v>0</v>
      </c>
      <c r="CU23" s="200">
        <f>[41]Updated_DISCOM_Summary!CU23</f>
        <v>0</v>
      </c>
      <c r="CV23" s="200">
        <f>[41]Updated_DISCOM_Summary!CV23</f>
        <v>0</v>
      </c>
      <c r="CW23" s="200">
        <f>[41]Updated_DISCOM_Summary!CW23</f>
        <v>0</v>
      </c>
      <c r="CX23" s="200">
        <f>[41]Updated_DISCOM_Summary!CX23</f>
        <v>1</v>
      </c>
      <c r="CY23" s="200">
        <f>[41]Updated_DISCOM_Summary!CY23</f>
        <v>3</v>
      </c>
      <c r="CZ23" s="200">
        <f>[41]Updated_DISCOM_Summary!CZ23</f>
        <v>23</v>
      </c>
      <c r="DA23" s="200">
        <f>[41]Updated_DISCOM_Summary!DA23</f>
        <v>18</v>
      </c>
      <c r="DB23" s="200">
        <f>[41]Updated_DISCOM_Summary!DB23</f>
        <v>0</v>
      </c>
      <c r="DC23" s="200">
        <f>[41]Updated_DISCOM_Summary!DC23</f>
        <v>1</v>
      </c>
      <c r="DD23" s="200">
        <f>[41]Updated_DISCOM_Summary!DD23</f>
        <v>5</v>
      </c>
      <c r="DE23" s="200">
        <f>[41]Updated_DISCOM_Summary!DE23</f>
        <v>0</v>
      </c>
      <c r="DF23" s="200">
        <f>[41]Updated_DISCOM_Summary!DF23</f>
        <v>0</v>
      </c>
      <c r="DG23" s="200">
        <f>[41]Updated_DISCOM_Summary!DG23</f>
        <v>5</v>
      </c>
      <c r="DH23" s="200">
        <f>[41]Updated_DISCOM_Summary!DH23</f>
        <v>0</v>
      </c>
      <c r="DI23" s="200">
        <f>[41]Updated_DISCOM_Summary!DI23</f>
        <v>0</v>
      </c>
      <c r="DJ23" s="200">
        <f>[41]Updated_DISCOM_Summary!DJ23</f>
        <v>2</v>
      </c>
      <c r="DK23" s="200">
        <f>[41]Updated_DISCOM_Summary!DK23</f>
        <v>6</v>
      </c>
      <c r="DL23" s="200">
        <f>[41]Updated_DISCOM_Summary!DL23</f>
        <v>1</v>
      </c>
      <c r="DM23" s="200">
        <f>[41]Updated_DISCOM_Summary!DM23</f>
        <v>1.85</v>
      </c>
      <c r="DN23" s="200">
        <f>[41]Updated_DISCOM_Summary!DN23</f>
        <v>0</v>
      </c>
      <c r="DO23" s="200">
        <f>[41]Updated_DISCOM_Summary!DO23</f>
        <v>0</v>
      </c>
      <c r="DP23" s="200">
        <f>[41]Updated_DISCOM_Summary!DP23</f>
        <v>0</v>
      </c>
      <c r="DQ23" s="200">
        <f>[41]Updated_DISCOM_Summary!DQ23</f>
        <v>0</v>
      </c>
      <c r="DR23" s="200">
        <f>[41]Updated_DISCOM_Summary!DR23</f>
        <v>0</v>
      </c>
      <c r="DS23" s="200">
        <f>[41]Updated_DISCOM_Summary!DS23</f>
        <v>0</v>
      </c>
      <c r="DT23" s="200">
        <f>[41]Updated_DISCOM_Summary!DT23</f>
        <v>0</v>
      </c>
      <c r="DU23" s="200">
        <f>[41]Updated_DISCOM_Summary!DU23</f>
        <v>0</v>
      </c>
      <c r="DV23" s="200">
        <f>[41]Updated_DISCOM_Summary!DV23</f>
        <v>1</v>
      </c>
      <c r="DW23" s="200">
        <f>[41]Updated_DISCOM_Summary!DW23</f>
        <v>5</v>
      </c>
      <c r="DX23" s="200">
        <f>[41]Updated_DISCOM_Summary!DX23</f>
        <v>4</v>
      </c>
      <c r="DY23" s="200">
        <f>[41]Updated_DISCOM_Summary!DY23</f>
        <v>0</v>
      </c>
      <c r="DZ23" s="200">
        <f>[41]Updated_DISCOM_Summary!DZ23</f>
        <v>4</v>
      </c>
      <c r="EA23" s="200">
        <f>[41]Updated_DISCOM_Summary!EA23</f>
        <v>20</v>
      </c>
      <c r="EB23" s="200">
        <f>[41]Updated_DISCOM_Summary!EB23</f>
        <v>1</v>
      </c>
      <c r="EC23" s="200">
        <f>[41]Updated_DISCOM_Summary!EC23</f>
        <v>0</v>
      </c>
      <c r="ED23" s="200">
        <f>[41]Updated_DISCOM_Summary!ED23</f>
        <v>20</v>
      </c>
      <c r="EE23" s="200">
        <f>[41]Updated_DISCOM_Summary!EE23</f>
        <v>1</v>
      </c>
      <c r="EF23" s="200">
        <f>[41]Updated_DISCOM_Summary!EF23</f>
        <v>0</v>
      </c>
      <c r="EG23" s="200">
        <f>[41]Updated_DISCOM_Summary!EG23</f>
        <v>0</v>
      </c>
      <c r="EH23" s="200">
        <f>[41]Updated_DISCOM_Summary!EH23</f>
        <v>0</v>
      </c>
      <c r="EI23" s="200">
        <f>[41]Updated_DISCOM_Summary!EI23</f>
        <v>1</v>
      </c>
      <c r="EJ23" s="200">
        <f>[41]Updated_DISCOM_Summary!EJ23</f>
        <v>1.85</v>
      </c>
      <c r="EK23" s="200">
        <f>[41]Updated_DISCOM_Summary!EK23</f>
        <v>0</v>
      </c>
      <c r="EL23" s="200">
        <f>[41]Updated_DISCOM_Summary!EL23</f>
        <v>0</v>
      </c>
      <c r="EM23" s="200">
        <f>[41]Updated_DISCOM_Summary!EM23</f>
        <v>0</v>
      </c>
      <c r="EN23" s="200">
        <f>[41]Updated_DISCOM_Summary!EN23</f>
        <v>0</v>
      </c>
      <c r="EO23" s="200">
        <f>[41]Updated_DISCOM_Summary!EO23</f>
        <v>0</v>
      </c>
      <c r="EP23" s="200">
        <f>[41]Updated_DISCOM_Summary!EP23</f>
        <v>0</v>
      </c>
      <c r="EQ23" s="200">
        <f>[41]Updated_DISCOM_Summary!EQ23</f>
        <v>0</v>
      </c>
      <c r="ER23" s="200">
        <f>[41]Updated_DISCOM_Summary!ER23</f>
        <v>2</v>
      </c>
      <c r="ES23" s="200">
        <f>[41]Updated_DISCOM_Summary!ES23</f>
        <v>6</v>
      </c>
      <c r="ET23" s="200">
        <f>[41]Updated_DISCOM_Summary!ET23</f>
        <v>46</v>
      </c>
      <c r="EU23" s="200">
        <f>[41]Updated_DISCOM_Summary!EU23</f>
        <v>36</v>
      </c>
      <c r="EV23" s="200">
        <f>[41]Updated_DISCOM_Summary!EV23</f>
        <v>3</v>
      </c>
      <c r="EW23" s="200">
        <f>[41]Updated_DISCOM_Summary!EW23</f>
        <v>7</v>
      </c>
      <c r="EX23" s="200">
        <f>[41]Updated_DISCOM_Summary!EX23</f>
        <v>59</v>
      </c>
      <c r="EY23" s="200">
        <f>[41]Updated_DISCOM_Summary!EY23</f>
        <v>4</v>
      </c>
      <c r="EZ23" s="200">
        <f>[41]Updated_DISCOM_Summary!EZ23</f>
        <v>0</v>
      </c>
      <c r="FA23" s="200">
        <f>[41]Updated_DISCOM_Summary!FA23</f>
        <v>59</v>
      </c>
      <c r="FB23" s="200">
        <f>[41]Updated_DISCOM_Summary!FB23</f>
        <v>4</v>
      </c>
      <c r="FC23" s="200">
        <f>[41]Updated_DISCOM_Summary!FC23</f>
        <v>0</v>
      </c>
      <c r="FD23" s="200">
        <f>[41]Updated_DISCOM_Summary!FD23</f>
        <v>3</v>
      </c>
      <c r="FE23" s="200">
        <f>[41]Updated_DISCOM_Summary!FE23</f>
        <v>9</v>
      </c>
      <c r="FF23" s="200">
        <f>[41]Updated_DISCOM_Summary!FF23</f>
        <v>5</v>
      </c>
      <c r="FG23" s="200">
        <f>[41]Updated_DISCOM_Summary!FG23</f>
        <v>9.25</v>
      </c>
      <c r="FH23" s="200">
        <f>[41]Updated_DISCOM_Summary!FH23</f>
        <v>0</v>
      </c>
      <c r="FI23" s="200">
        <f>[41]Updated_DISCOM_Summary!FI23</f>
        <v>0</v>
      </c>
      <c r="FJ23" s="200">
        <f>[41]Updated_DISCOM_Summary!FJ23</f>
        <v>0</v>
      </c>
      <c r="FK23" s="200">
        <f>[41]Updated_DISCOM_Summary!FK23</f>
        <v>0</v>
      </c>
      <c r="FL23" s="200">
        <f>[41]Updated_DISCOM_Summary!FL23</f>
        <v>0</v>
      </c>
      <c r="FM23" s="200">
        <f>[41]Updated_DISCOM_Summary!FM23</f>
        <v>0</v>
      </c>
      <c r="FN23" s="200">
        <f>[41]Updated_DISCOM_Summary!FN23</f>
        <v>0</v>
      </c>
      <c r="FO23" s="200">
        <f>[41]Updated_DISCOM_Summary!FO23</f>
        <v>2</v>
      </c>
      <c r="FP23" s="200">
        <f>[41]Updated_DISCOM_Summary!FP23</f>
        <v>6</v>
      </c>
      <c r="FQ23" s="200">
        <f>[41]Updated_DISCOM_Summary!FQ23</f>
        <v>46</v>
      </c>
      <c r="FR23" s="200">
        <f>[41]Updated_DISCOM_Summary!FR23</f>
        <v>36</v>
      </c>
      <c r="FS23" s="200">
        <f>[41]Updated_DISCOM_Summary!FS23</f>
        <v>3</v>
      </c>
      <c r="FT23" s="200">
        <f>[41]Updated_DISCOM_Summary!FT23</f>
        <v>6</v>
      </c>
      <c r="FU23" s="200">
        <f>[41]Updated_DISCOM_Summary!FU23</f>
        <v>54</v>
      </c>
      <c r="FV23" s="200">
        <f>[41]Updated_DISCOM_Summary!FV23</f>
        <v>4</v>
      </c>
      <c r="FW23" s="200">
        <f>[41]Updated_DISCOM_Summary!FW23</f>
        <v>0</v>
      </c>
      <c r="FX23" s="200">
        <f>[41]Updated_DISCOM_Summary!FX23</f>
        <v>54</v>
      </c>
      <c r="FY23" s="200">
        <f>[41]Updated_DISCOM_Summary!FY23</f>
        <v>4</v>
      </c>
      <c r="FZ23" s="200">
        <f>[41]Updated_DISCOM_Summary!FZ23</f>
        <v>0</v>
      </c>
      <c r="GA23" s="200">
        <f>[41]Updated_DISCOM_Summary!GA23</f>
        <v>3</v>
      </c>
      <c r="GB23" s="200">
        <f>[41]Updated_DISCOM_Summary!GB23</f>
        <v>9</v>
      </c>
      <c r="GC23" s="200">
        <f>[41]Updated_DISCOM_Summary!GC23</f>
        <v>4</v>
      </c>
      <c r="GD23" s="200">
        <f>[41]Updated_DISCOM_Summary!GD23</f>
        <v>7.4</v>
      </c>
      <c r="GE23" s="200">
        <f>[41]Updated_DISCOM_Summary!GE23</f>
        <v>0</v>
      </c>
    </row>
    <row r="24" spans="1:187" ht="15" thickBot="1">
      <c r="A24" s="202"/>
      <c r="B24" s="22" t="s">
        <v>83</v>
      </c>
      <c r="C24" s="203"/>
      <c r="D24" s="204">
        <f t="shared" ref="D24:BO24" si="13">SUM(D8:D23)</f>
        <v>4</v>
      </c>
      <c r="E24" s="204">
        <f t="shared" si="13"/>
        <v>0</v>
      </c>
      <c r="F24" s="204">
        <f t="shared" si="13"/>
        <v>5</v>
      </c>
      <c r="G24" s="204">
        <f t="shared" si="13"/>
        <v>72</v>
      </c>
      <c r="H24" s="204">
        <f t="shared" si="13"/>
        <v>44</v>
      </c>
      <c r="I24" s="204">
        <f t="shared" si="13"/>
        <v>0</v>
      </c>
      <c r="J24" s="204">
        <f t="shared" si="13"/>
        <v>1</v>
      </c>
      <c r="K24" s="204">
        <f t="shared" si="13"/>
        <v>30</v>
      </c>
      <c r="L24" s="204">
        <f t="shared" si="13"/>
        <v>158</v>
      </c>
      <c r="M24" s="204">
        <f t="shared" si="13"/>
        <v>126</v>
      </c>
      <c r="N24" s="204">
        <f t="shared" si="13"/>
        <v>5</v>
      </c>
      <c r="O24" s="204">
        <f t="shared" si="13"/>
        <v>21</v>
      </c>
      <c r="P24" s="204">
        <f t="shared" si="13"/>
        <v>145</v>
      </c>
      <c r="Q24" s="204">
        <f t="shared" si="13"/>
        <v>48</v>
      </c>
      <c r="R24" s="204" t="e">
        <f t="shared" si="13"/>
        <v>#REF!</v>
      </c>
      <c r="S24" s="204">
        <f t="shared" si="13"/>
        <v>217</v>
      </c>
      <c r="T24" s="204">
        <f t="shared" si="13"/>
        <v>92</v>
      </c>
      <c r="U24" s="204" t="e">
        <f t="shared" si="13"/>
        <v>#REF!</v>
      </c>
      <c r="V24" s="204">
        <f t="shared" si="13"/>
        <v>25</v>
      </c>
      <c r="W24" s="204">
        <f t="shared" si="13"/>
        <v>75</v>
      </c>
      <c r="X24" s="204">
        <f t="shared" si="13"/>
        <v>5</v>
      </c>
      <c r="Y24" s="204">
        <f t="shared" si="13"/>
        <v>9.25</v>
      </c>
      <c r="Z24" s="204">
        <f t="shared" si="13"/>
        <v>12</v>
      </c>
      <c r="AA24" s="204">
        <f t="shared" si="13"/>
        <v>1</v>
      </c>
      <c r="AB24" s="204">
        <f t="shared" si="13"/>
        <v>1</v>
      </c>
      <c r="AC24" s="204">
        <f t="shared" si="13"/>
        <v>13</v>
      </c>
      <c r="AD24" s="204">
        <f t="shared" si="13"/>
        <v>96</v>
      </c>
      <c r="AE24" s="204">
        <f t="shared" si="13"/>
        <v>64</v>
      </c>
      <c r="AF24" s="204">
        <f>SUM(AF8:AF23)</f>
        <v>4</v>
      </c>
      <c r="AG24" s="204">
        <f>SUM(AG8:AG23)</f>
        <v>5</v>
      </c>
      <c r="AH24" s="204">
        <f>SUM(AH8:AH23)</f>
        <v>40</v>
      </c>
      <c r="AI24" s="204">
        <f>SUM(AI8:AI23)</f>
        <v>272</v>
      </c>
      <c r="AJ24" s="204">
        <f>SUM(AJ8:AJ23)</f>
        <v>214</v>
      </c>
      <c r="AK24" s="204">
        <f t="shared" si="13"/>
        <v>5</v>
      </c>
      <c r="AL24" s="204">
        <f t="shared" si="13"/>
        <v>31</v>
      </c>
      <c r="AM24" s="204">
        <f t="shared" si="13"/>
        <v>195</v>
      </c>
      <c r="AN24" s="204">
        <f t="shared" si="13"/>
        <v>23</v>
      </c>
      <c r="AO24" s="204" t="e">
        <f t="shared" si="13"/>
        <v>#REF!</v>
      </c>
      <c r="AP24" s="204">
        <f t="shared" si="13"/>
        <v>291</v>
      </c>
      <c r="AQ24" s="204">
        <f t="shared" si="13"/>
        <v>87</v>
      </c>
      <c r="AR24" s="204" t="e">
        <f t="shared" si="13"/>
        <v>#REF!</v>
      </c>
      <c r="AS24" s="204">
        <f>SUM(AS8:AS23)</f>
        <v>28</v>
      </c>
      <c r="AT24" s="204">
        <f>SUM(AT8:AT23)</f>
        <v>84</v>
      </c>
      <c r="AU24" s="204">
        <f>SUM(AU8:AU23)</f>
        <v>6</v>
      </c>
      <c r="AV24" s="204">
        <f>SUM(AV8:AV23)</f>
        <v>11.1</v>
      </c>
      <c r="AW24" s="204">
        <f>SUM(AW8:AW23)</f>
        <v>18</v>
      </c>
      <c r="AX24" s="204">
        <f t="shared" si="13"/>
        <v>1</v>
      </c>
      <c r="AY24" s="204">
        <f t="shared" si="13"/>
        <v>4</v>
      </c>
      <c r="AZ24" s="204">
        <f t="shared" si="13"/>
        <v>56</v>
      </c>
      <c r="BA24" s="204">
        <f t="shared" si="13"/>
        <v>380</v>
      </c>
      <c r="BB24" s="204">
        <f t="shared" si="13"/>
        <v>254</v>
      </c>
      <c r="BC24" s="204">
        <f t="shared" si="13"/>
        <v>6</v>
      </c>
      <c r="BD24" s="204">
        <f t="shared" si="13"/>
        <v>14</v>
      </c>
      <c r="BE24" s="204">
        <f t="shared" si="13"/>
        <v>92</v>
      </c>
      <c r="BF24" s="204">
        <f>SUM(BF8:BF23)</f>
        <v>620</v>
      </c>
      <c r="BG24" s="204">
        <f>SUM(BG8:BG23)</f>
        <v>488</v>
      </c>
      <c r="BH24" s="204">
        <f t="shared" si="13"/>
        <v>4</v>
      </c>
      <c r="BI24" s="204">
        <f t="shared" si="13"/>
        <v>65</v>
      </c>
      <c r="BJ24" s="204">
        <f t="shared" si="13"/>
        <v>357</v>
      </c>
      <c r="BK24" s="204">
        <f t="shared" si="13"/>
        <v>114</v>
      </c>
      <c r="BL24" s="204" t="e">
        <f t="shared" si="13"/>
        <v>#REF!</v>
      </c>
      <c r="BM24" s="204">
        <f t="shared" si="13"/>
        <v>737</v>
      </c>
      <c r="BN24" s="204">
        <f t="shared" si="13"/>
        <v>368</v>
      </c>
      <c r="BO24" s="204" t="e">
        <f t="shared" si="13"/>
        <v>#REF!</v>
      </c>
      <c r="BP24" s="204">
        <f>SUM(BP8:BP23)</f>
        <v>19</v>
      </c>
      <c r="BQ24" s="204">
        <f>SUM(BQ8:BQ23)</f>
        <v>57</v>
      </c>
      <c r="BR24" s="204">
        <f>SUM(BR8:BR23)</f>
        <v>17</v>
      </c>
      <c r="BS24" s="204">
        <f>SUM(BS8:BS23)</f>
        <v>31.450000000000006</v>
      </c>
      <c r="BT24" s="204">
        <f>SUM(BT8:BT23)</f>
        <v>73</v>
      </c>
      <c r="BU24" s="204">
        <f t="shared" ref="BU24:EF24" si="14">SUM(BU8:BU23)</f>
        <v>8</v>
      </c>
      <c r="BV24" s="204">
        <f t="shared" si="14"/>
        <v>2</v>
      </c>
      <c r="BW24" s="204">
        <f t="shared" si="14"/>
        <v>53</v>
      </c>
      <c r="BX24" s="204">
        <f t="shared" si="14"/>
        <v>385</v>
      </c>
      <c r="BY24" s="204">
        <f t="shared" si="14"/>
        <v>272</v>
      </c>
      <c r="BZ24" s="204">
        <f t="shared" si="14"/>
        <v>11</v>
      </c>
      <c r="CA24" s="204">
        <f t="shared" si="14"/>
        <v>17</v>
      </c>
      <c r="CB24" s="204">
        <f t="shared" si="14"/>
        <v>121</v>
      </c>
      <c r="CC24" s="204">
        <f t="shared" si="14"/>
        <v>829</v>
      </c>
      <c r="CD24" s="204">
        <f t="shared" si="14"/>
        <v>652</v>
      </c>
      <c r="CE24" s="204">
        <f t="shared" si="14"/>
        <v>12</v>
      </c>
      <c r="CF24" s="204">
        <f t="shared" si="14"/>
        <v>35</v>
      </c>
      <c r="CG24" s="204">
        <f t="shared" si="14"/>
        <v>271</v>
      </c>
      <c r="CH24" s="204">
        <f t="shared" si="14"/>
        <v>87</v>
      </c>
      <c r="CI24" s="204" t="e">
        <f t="shared" si="14"/>
        <v>#REF!</v>
      </c>
      <c r="CJ24" s="204">
        <f t="shared" si="14"/>
        <v>656</v>
      </c>
      <c r="CK24" s="204">
        <f t="shared" si="14"/>
        <v>359</v>
      </c>
      <c r="CL24" s="204" t="e">
        <f t="shared" si="14"/>
        <v>#REF!</v>
      </c>
      <c r="CM24" s="204">
        <f>SUM(CM8:CM23)</f>
        <v>19</v>
      </c>
      <c r="CN24" s="204">
        <f>SUM(CN8:CN23)</f>
        <v>57</v>
      </c>
      <c r="CO24" s="204">
        <f>SUM(CO8:CO23)</f>
        <v>16</v>
      </c>
      <c r="CP24" s="204">
        <f>SUM(CP8:CP23)</f>
        <v>29.6</v>
      </c>
      <c r="CQ24" s="204">
        <f>SUM(CQ8:CQ23)</f>
        <v>71</v>
      </c>
      <c r="CR24" s="204">
        <f t="shared" si="14"/>
        <v>3</v>
      </c>
      <c r="CS24" s="204">
        <f t="shared" si="14"/>
        <v>7</v>
      </c>
      <c r="CT24" s="204">
        <f t="shared" si="14"/>
        <v>62</v>
      </c>
      <c r="CU24" s="204">
        <f t="shared" si="14"/>
        <v>450</v>
      </c>
      <c r="CV24" s="204">
        <f t="shared" si="14"/>
        <v>308</v>
      </c>
      <c r="CW24" s="204">
        <f t="shared" si="14"/>
        <v>27</v>
      </c>
      <c r="CX24" s="204">
        <f t="shared" si="14"/>
        <v>33</v>
      </c>
      <c r="CY24" s="204">
        <f t="shared" si="14"/>
        <v>211</v>
      </c>
      <c r="CZ24" s="204">
        <f t="shared" si="14"/>
        <v>1535</v>
      </c>
      <c r="DA24" s="204">
        <f t="shared" si="14"/>
        <v>1204</v>
      </c>
      <c r="DB24" s="204">
        <f t="shared" si="14"/>
        <v>7</v>
      </c>
      <c r="DC24" s="204">
        <f t="shared" si="14"/>
        <v>68</v>
      </c>
      <c r="DD24" s="204">
        <f t="shared" si="14"/>
        <v>396</v>
      </c>
      <c r="DE24" s="204">
        <f t="shared" si="14"/>
        <v>71</v>
      </c>
      <c r="DF24" s="204" t="e">
        <f t="shared" si="14"/>
        <v>#REF!</v>
      </c>
      <c r="DG24" s="204">
        <f t="shared" si="14"/>
        <v>846</v>
      </c>
      <c r="DH24" s="204">
        <f t="shared" si="14"/>
        <v>379</v>
      </c>
      <c r="DI24" s="204" t="e">
        <f t="shared" si="14"/>
        <v>#REF!</v>
      </c>
      <c r="DJ24" s="204">
        <f t="shared" si="14"/>
        <v>16</v>
      </c>
      <c r="DK24" s="204">
        <f t="shared" si="14"/>
        <v>48</v>
      </c>
      <c r="DL24" s="204">
        <f t="shared" si="14"/>
        <v>12</v>
      </c>
      <c r="DM24" s="204">
        <f t="shared" si="14"/>
        <v>22.200000000000003</v>
      </c>
      <c r="DN24" s="204">
        <f t="shared" si="14"/>
        <v>84</v>
      </c>
      <c r="DO24" s="204">
        <f t="shared" si="14"/>
        <v>7</v>
      </c>
      <c r="DP24" s="204">
        <f t="shared" si="14"/>
        <v>10</v>
      </c>
      <c r="DQ24" s="204">
        <f t="shared" si="14"/>
        <v>83</v>
      </c>
      <c r="DR24" s="204">
        <f t="shared" si="14"/>
        <v>611</v>
      </c>
      <c r="DS24" s="204">
        <f t="shared" si="14"/>
        <v>434</v>
      </c>
      <c r="DT24" s="204">
        <f t="shared" si="14"/>
        <v>18</v>
      </c>
      <c r="DU24" s="204">
        <f t="shared" si="14"/>
        <v>20</v>
      </c>
      <c r="DV24" s="204">
        <f t="shared" si="14"/>
        <v>122</v>
      </c>
      <c r="DW24" s="204">
        <f t="shared" si="14"/>
        <v>914</v>
      </c>
      <c r="DX24" s="204">
        <f t="shared" si="14"/>
        <v>716</v>
      </c>
      <c r="DY24" s="204">
        <f t="shared" si="14"/>
        <v>12</v>
      </c>
      <c r="DZ24" s="204">
        <f t="shared" si="14"/>
        <v>65</v>
      </c>
      <c r="EA24" s="204">
        <f t="shared" si="14"/>
        <v>421</v>
      </c>
      <c r="EB24" s="204">
        <f t="shared" si="14"/>
        <v>27</v>
      </c>
      <c r="EC24" s="204" t="e">
        <f t="shared" si="14"/>
        <v>#REF!</v>
      </c>
      <c r="ED24" s="204">
        <f t="shared" si="14"/>
        <v>1032</v>
      </c>
      <c r="EE24" s="204">
        <f t="shared" si="14"/>
        <v>461</v>
      </c>
      <c r="EF24" s="204" t="e">
        <f t="shared" si="14"/>
        <v>#REF!</v>
      </c>
      <c r="EG24" s="204">
        <f t="shared" ref="EG24:GE24" si="15">SUM(EG8:EG23)</f>
        <v>19</v>
      </c>
      <c r="EH24" s="204">
        <f t="shared" si="15"/>
        <v>57</v>
      </c>
      <c r="EI24" s="204">
        <f t="shared" si="15"/>
        <v>20</v>
      </c>
      <c r="EJ24" s="204">
        <f t="shared" si="15"/>
        <v>37</v>
      </c>
      <c r="EK24" s="204">
        <f t="shared" si="15"/>
        <v>112</v>
      </c>
      <c r="EL24" s="204">
        <f t="shared" si="15"/>
        <v>24</v>
      </c>
      <c r="EM24" s="204">
        <f t="shared" si="15"/>
        <v>24</v>
      </c>
      <c r="EN24" s="204">
        <f t="shared" si="15"/>
        <v>272</v>
      </c>
      <c r="EO24" s="204">
        <f t="shared" si="15"/>
        <v>1994</v>
      </c>
      <c r="EP24" s="204">
        <f t="shared" si="15"/>
        <v>1376</v>
      </c>
      <c r="EQ24" s="204">
        <f t="shared" si="15"/>
        <v>66</v>
      </c>
      <c r="ER24" s="204">
        <f t="shared" si="15"/>
        <v>90</v>
      </c>
      <c r="ES24" s="204">
        <f t="shared" si="15"/>
        <v>616</v>
      </c>
      <c r="ET24" s="204">
        <f t="shared" si="15"/>
        <v>4328</v>
      </c>
      <c r="EU24" s="204">
        <f t="shared" si="15"/>
        <v>3400</v>
      </c>
      <c r="EV24" s="204">
        <f t="shared" si="15"/>
        <v>45</v>
      </c>
      <c r="EW24" s="204">
        <f t="shared" si="15"/>
        <v>285</v>
      </c>
      <c r="EX24" s="204">
        <f t="shared" si="15"/>
        <v>1785</v>
      </c>
      <c r="EY24" s="204">
        <f t="shared" si="15"/>
        <v>370</v>
      </c>
      <c r="EZ24" s="204" t="e">
        <f t="shared" si="15"/>
        <v>#REF!</v>
      </c>
      <c r="FA24" s="204">
        <f t="shared" si="15"/>
        <v>3779</v>
      </c>
      <c r="FB24" s="204">
        <f t="shared" si="15"/>
        <v>1746</v>
      </c>
      <c r="FC24" s="204" t="e">
        <f t="shared" si="15"/>
        <v>#REF!</v>
      </c>
      <c r="FD24" s="204">
        <f t="shared" si="15"/>
        <v>126</v>
      </c>
      <c r="FE24" s="204">
        <f t="shared" si="15"/>
        <v>378</v>
      </c>
      <c r="FF24" s="204">
        <f t="shared" si="15"/>
        <v>76</v>
      </c>
      <c r="FG24" s="204">
        <f t="shared" si="15"/>
        <v>140.6</v>
      </c>
      <c r="FH24" s="204">
        <f t="shared" si="15"/>
        <v>370</v>
      </c>
      <c r="FI24" s="204">
        <f t="shared" si="15"/>
        <v>20</v>
      </c>
      <c r="FJ24" s="204">
        <f t="shared" si="15"/>
        <v>24</v>
      </c>
      <c r="FK24" s="204">
        <f t="shared" si="15"/>
        <v>267</v>
      </c>
      <c r="FL24" s="204">
        <f t="shared" si="15"/>
        <v>1922</v>
      </c>
      <c r="FM24" s="204">
        <f t="shared" si="15"/>
        <v>1332</v>
      </c>
      <c r="FN24" s="204">
        <f t="shared" si="15"/>
        <v>66</v>
      </c>
      <c r="FO24" s="204">
        <f t="shared" si="15"/>
        <v>89</v>
      </c>
      <c r="FP24" s="204">
        <f t="shared" si="15"/>
        <v>586</v>
      </c>
      <c r="FQ24" s="204">
        <f t="shared" si="15"/>
        <v>4170</v>
      </c>
      <c r="FR24" s="204">
        <f t="shared" si="15"/>
        <v>3274</v>
      </c>
      <c r="FS24" s="204">
        <f t="shared" si="15"/>
        <v>40</v>
      </c>
      <c r="FT24" s="204">
        <f t="shared" si="15"/>
        <v>264</v>
      </c>
      <c r="FU24" s="204">
        <f t="shared" si="15"/>
        <v>1640</v>
      </c>
      <c r="FV24" s="204">
        <f t="shared" si="15"/>
        <v>322</v>
      </c>
      <c r="FW24" s="204" t="e">
        <f t="shared" si="15"/>
        <v>#REF!</v>
      </c>
      <c r="FX24" s="204">
        <f t="shared" si="15"/>
        <v>3562</v>
      </c>
      <c r="FY24" s="204">
        <f t="shared" si="15"/>
        <v>1654</v>
      </c>
      <c r="FZ24" s="205" t="e">
        <f t="shared" si="15"/>
        <v>#REF!</v>
      </c>
      <c r="GA24" s="205">
        <f t="shared" si="15"/>
        <v>101</v>
      </c>
      <c r="GB24" s="205">
        <f t="shared" si="15"/>
        <v>303</v>
      </c>
      <c r="GC24" s="205">
        <f t="shared" si="15"/>
        <v>71</v>
      </c>
      <c r="GD24" s="205">
        <f t="shared" si="15"/>
        <v>131.35</v>
      </c>
      <c r="GE24" s="205">
        <f t="shared" si="15"/>
        <v>358</v>
      </c>
    </row>
    <row r="25" spans="1:187">
      <c r="B25" s="206" t="s">
        <v>282</v>
      </c>
      <c r="C25" s="16"/>
      <c r="D25" s="207">
        <f>SUM(D24:F24)+SUM(I24:K24)</f>
        <v>40</v>
      </c>
      <c r="E25" s="207"/>
      <c r="F25" s="207"/>
      <c r="G25" s="207"/>
      <c r="H25" s="207"/>
      <c r="I25" s="207"/>
      <c r="J25" s="207"/>
      <c r="K25" s="207"/>
      <c r="L25" s="207"/>
      <c r="M25" s="207"/>
      <c r="N25" s="207"/>
      <c r="O25" s="207"/>
      <c r="P25" s="207"/>
      <c r="Q25" s="207"/>
      <c r="R25" s="207"/>
      <c r="S25" s="207"/>
      <c r="T25" s="207"/>
      <c r="U25" s="207"/>
      <c r="V25" s="207"/>
      <c r="W25" s="200"/>
      <c r="X25" s="208"/>
      <c r="Y25" s="208"/>
      <c r="Z25" s="208"/>
      <c r="AA25" s="207">
        <f>SUM(AA24:AC24)+SUM(AF24:AH24)</f>
        <v>64</v>
      </c>
      <c r="AF25" s="207"/>
      <c r="AG25" s="207"/>
      <c r="AH25" s="207"/>
      <c r="AI25" s="207"/>
      <c r="AJ25" s="207"/>
      <c r="AX25" s="207">
        <f>SUM(AX24:AZ24)+SUM(BC24:BE24)</f>
        <v>173</v>
      </c>
      <c r="BU25" s="207">
        <f>SUM(BU24:BW24)+SUM(BZ24:CB24)</f>
        <v>212</v>
      </c>
      <c r="CR25" s="207">
        <f>SUM(CR24:CT24)+SUM(CW24:CY24)</f>
        <v>343</v>
      </c>
      <c r="DO25" s="207">
        <f>SUM(DO24:DQ24)+SUM(DT24:DV24)</f>
        <v>260</v>
      </c>
      <c r="EL25" s="207">
        <f>SUM(EL24:EN24)+SUM(EQ24:ES24)</f>
        <v>1092</v>
      </c>
      <c r="EV25" s="25">
        <f>SUM(EV8:EV18)</f>
        <v>31</v>
      </c>
      <c r="EW25" s="25">
        <f>SUM(EW8:EW18)</f>
        <v>206</v>
      </c>
      <c r="FD25" s="209"/>
      <c r="FI25" s="207">
        <f>SUM(FI24:FK24)+SUM(FN24:FP24)</f>
        <v>1052</v>
      </c>
    </row>
    <row r="26" spans="1:187" ht="33" hidden="1" customHeight="1">
      <c r="A26" s="475" t="s">
        <v>118</v>
      </c>
      <c r="B26" s="475"/>
      <c r="C26" s="475"/>
      <c r="D26" s="475" t="s">
        <v>119</v>
      </c>
      <c r="E26" s="475"/>
      <c r="F26" s="475"/>
      <c r="G26" s="475"/>
      <c r="H26" s="475"/>
      <c r="I26" s="475"/>
      <c r="J26" s="475"/>
      <c r="K26" s="475"/>
      <c r="L26" s="475"/>
      <c r="M26" s="475"/>
      <c r="N26" s="475"/>
      <c r="O26" s="475"/>
      <c r="P26" s="475"/>
      <c r="Q26" s="475"/>
      <c r="S26" t="s">
        <v>2</v>
      </c>
      <c r="T26" t="s">
        <v>3</v>
      </c>
      <c r="U26" t="s">
        <v>4</v>
      </c>
      <c r="W26" s="23">
        <f>V26*8</f>
        <v>0</v>
      </c>
      <c r="AA26" t="s">
        <v>120</v>
      </c>
      <c r="AB26" t="s">
        <v>6</v>
      </c>
      <c r="FD26">
        <f>SUM(EF26,DH26,CJ26,BL26,AN26,P26)</f>
        <v>0</v>
      </c>
    </row>
    <row r="27" spans="1:187" ht="33" hidden="1" customHeight="1">
      <c r="A27" s="475"/>
      <c r="B27" s="475"/>
      <c r="C27" s="475"/>
      <c r="D27" s="475" t="s">
        <v>121</v>
      </c>
      <c r="E27" s="475"/>
      <c r="F27" s="475"/>
      <c r="G27" s="475"/>
      <c r="H27" s="475"/>
      <c r="N27" s="475" t="s">
        <v>122</v>
      </c>
      <c r="O27" s="475"/>
      <c r="P27" s="475" t="s">
        <v>97</v>
      </c>
      <c r="Q27" s="475" t="s">
        <v>123</v>
      </c>
      <c r="R27" t="s">
        <v>124</v>
      </c>
      <c r="S27">
        <f>'[41]Key Inputs'!B25</f>
        <v>0</v>
      </c>
      <c r="T27">
        <f>'[41]Key Inputs'!C25</f>
        <v>0</v>
      </c>
      <c r="U27">
        <f>'[41]Key Inputs'!D25</f>
        <v>0</v>
      </c>
      <c r="W27" s="23">
        <f>V27*8</f>
        <v>0</v>
      </c>
      <c r="X27" s="23"/>
      <c r="Y27" s="23"/>
      <c r="Z27" s="23"/>
      <c r="AA27">
        <f>'[41]Key Inputs'!E25</f>
        <v>0</v>
      </c>
      <c r="AB27">
        <f>'[41]Key Inputs'!F25</f>
        <v>0</v>
      </c>
      <c r="FD27">
        <f>SUM(EF27,DH27,CJ27,BL27,AN27,P27)</f>
        <v>0</v>
      </c>
    </row>
    <row r="28" spans="1:187" ht="42.75" hidden="1" customHeight="1">
      <c r="A28" s="475"/>
      <c r="B28" s="475"/>
      <c r="C28" s="475"/>
      <c r="D28" t="s">
        <v>125</v>
      </c>
      <c r="E28" t="s">
        <v>126</v>
      </c>
      <c r="F28" t="s">
        <v>127</v>
      </c>
      <c r="G28" t="s">
        <v>128</v>
      </c>
      <c r="H28" t="s">
        <v>129</v>
      </c>
      <c r="P28" s="475"/>
      <c r="Q28" s="475"/>
      <c r="R28" t="s">
        <v>130</v>
      </c>
      <c r="S28">
        <f>'[41]Key Inputs'!B26</f>
        <v>0</v>
      </c>
      <c r="T28">
        <f>'[41]Key Inputs'!C26</f>
        <v>0</v>
      </c>
      <c r="U28">
        <f>'[41]Key Inputs'!D26</f>
        <v>0</v>
      </c>
      <c r="W28" s="23">
        <f>V28*8</f>
        <v>0</v>
      </c>
      <c r="X28" s="23"/>
      <c r="Y28" s="23"/>
      <c r="Z28" s="23"/>
      <c r="AA28">
        <f>'[41]Key Inputs'!E26</f>
        <v>0</v>
      </c>
      <c r="AB28">
        <f>'[41]Key Inputs'!F26</f>
        <v>0</v>
      </c>
      <c r="FD28">
        <f>SUM(EF28,DH28,CJ28,BL28,AN28,P28)</f>
        <v>0</v>
      </c>
    </row>
    <row r="29" spans="1:187" ht="33" hidden="1" customHeight="1" thickBot="1">
      <c r="A29" s="475"/>
      <c r="B29" s="475"/>
      <c r="C29" s="475"/>
      <c r="D29">
        <f>'[41]Key Inputs'!D$21</f>
        <v>0</v>
      </c>
      <c r="E29">
        <f>'[41]Key Inputs'!E$21</f>
        <v>0</v>
      </c>
      <c r="F29">
        <f>'[41]Key Inputs'!F$21</f>
        <v>0</v>
      </c>
      <c r="G29">
        <f>'[41]Key Inputs'!G$21</f>
        <v>0</v>
      </c>
      <c r="H29">
        <f>'[41]Key Inputs'!H$21</f>
        <v>0</v>
      </c>
      <c r="N29">
        <f>'[41]Key Inputs'!I$21</f>
        <v>0</v>
      </c>
      <c r="O29">
        <f>'[41]Key Inputs'!J$21</f>
        <v>0</v>
      </c>
      <c r="P29">
        <f>'[41]Key Inputs'!K$21</f>
        <v>0</v>
      </c>
      <c r="Q29">
        <f>'[41]Key Inputs'!L$21</f>
        <v>0</v>
      </c>
      <c r="R29" t="s">
        <v>131</v>
      </c>
      <c r="S29">
        <f>'[41]Key Inputs'!B27</f>
        <v>0</v>
      </c>
      <c r="T29">
        <f>'[41]Key Inputs'!C27</f>
        <v>0</v>
      </c>
      <c r="U29">
        <f>'[41]Key Inputs'!D27</f>
        <v>0</v>
      </c>
      <c r="W29" s="23">
        <f>V29*8</f>
        <v>0</v>
      </c>
      <c r="X29" s="23"/>
      <c r="Y29" s="23"/>
      <c r="Z29" s="23"/>
      <c r="AA29">
        <f>'[41]Key Inputs'!E27</f>
        <v>0</v>
      </c>
      <c r="AB29">
        <f>'[41]Key Inputs'!F27</f>
        <v>0</v>
      </c>
      <c r="EL29" s="475" t="s">
        <v>132</v>
      </c>
      <c r="EM29" s="475"/>
      <c r="EN29" s="475"/>
      <c r="EO29" s="475"/>
      <c r="EP29" s="475"/>
      <c r="EQ29" s="475"/>
      <c r="ER29" s="475"/>
      <c r="ES29" s="475"/>
      <c r="ET29" s="475"/>
      <c r="EU29" s="475"/>
      <c r="EV29" s="475"/>
      <c r="EW29" s="475"/>
      <c r="EX29" s="475"/>
      <c r="EY29" s="475"/>
      <c r="EZ29" s="475"/>
      <c r="FA29" s="475"/>
      <c r="FB29" s="475"/>
      <c r="FC29" s="475"/>
      <c r="FD29">
        <f>SUM(EF29,DH29,CJ29,BL29,AN29,P29)</f>
        <v>0</v>
      </c>
    </row>
    <row r="30" spans="1:187" ht="33" hidden="1" customHeight="1" thickBot="1">
      <c r="R30" t="s">
        <v>98</v>
      </c>
      <c r="S30">
        <f>'[41]Key Inputs'!B28</f>
        <v>0</v>
      </c>
      <c r="T30">
        <f>'[41]Key Inputs'!C28</f>
        <v>0</v>
      </c>
      <c r="U30">
        <f>'[41]Key Inputs'!D28</f>
        <v>0</v>
      </c>
      <c r="W30" s="23">
        <f>V30*8</f>
        <v>0</v>
      </c>
      <c r="X30" s="23"/>
      <c r="Y30" s="23"/>
      <c r="Z30" s="23"/>
      <c r="AA30">
        <f>'[41]Key Inputs'!E28</f>
        <v>0</v>
      </c>
      <c r="AB30">
        <f>'[41]Key Inputs'!F28</f>
        <v>0</v>
      </c>
      <c r="EL30" s="25">
        <f t="shared" ref="EL30:FC30" si="16">EL4-EL34</f>
        <v>4</v>
      </c>
      <c r="EM30" s="25">
        <f t="shared" si="16"/>
        <v>0</v>
      </c>
      <c r="EN30" s="25">
        <f t="shared" si="16"/>
        <v>3</v>
      </c>
      <c r="EO30" s="25">
        <f t="shared" si="16"/>
        <v>52</v>
      </c>
      <c r="EP30" s="25">
        <f t="shared" si="16"/>
        <v>36</v>
      </c>
      <c r="EQ30" s="25"/>
      <c r="ER30" s="25"/>
      <c r="ES30" s="25"/>
      <c r="ET30" s="25"/>
      <c r="EU30" s="25"/>
      <c r="EV30" s="25">
        <f t="shared" si="16"/>
        <v>1</v>
      </c>
      <c r="EW30" s="25">
        <f t="shared" si="16"/>
        <v>8</v>
      </c>
      <c r="EX30" s="25">
        <f t="shared" si="16"/>
        <v>48</v>
      </c>
      <c r="EY30" s="25">
        <f t="shared" si="16"/>
        <v>37</v>
      </c>
      <c r="EZ30" s="25" t="e">
        <f t="shared" si="16"/>
        <v>#REF!</v>
      </c>
      <c r="FA30" s="25">
        <f t="shared" si="16"/>
        <v>100</v>
      </c>
      <c r="FB30" s="25">
        <f t="shared" si="16"/>
        <v>73</v>
      </c>
      <c r="FC30" s="25" t="e">
        <f t="shared" si="16"/>
        <v>#REF!</v>
      </c>
      <c r="FD30">
        <f>SUM(EF30,DH30,CJ30,BL30,AN30,P30)</f>
        <v>0</v>
      </c>
      <c r="FE30" s="25"/>
      <c r="FF30" s="25"/>
      <c r="FG30" s="25"/>
      <c r="FH30" s="25"/>
      <c r="FI30" s="25"/>
      <c r="FJ30" s="25"/>
      <c r="FK30" s="25"/>
      <c r="FL30" s="25"/>
      <c r="FM30" s="25"/>
      <c r="FN30" s="25"/>
      <c r="FO30" s="25"/>
      <c r="FP30" s="25"/>
      <c r="FQ30" s="25"/>
      <c r="FR30" s="25"/>
      <c r="FS30" s="25"/>
      <c r="FT30" s="25"/>
      <c r="FU30" s="25"/>
      <c r="FV30" s="25"/>
      <c r="FW30" s="25"/>
      <c r="FX30" s="25"/>
      <c r="FY30" s="25"/>
      <c r="FZ30" s="25"/>
      <c r="GA30" s="25"/>
      <c r="GB30" s="25"/>
      <c r="GC30" s="25"/>
      <c r="GD30" s="25"/>
      <c r="GE30" s="25"/>
    </row>
    <row r="31" spans="1:187" hidden="1"/>
    <row r="32" spans="1:187" hidden="1"/>
    <row r="33" spans="1:187" s="19" customFormat="1" ht="12.75" hidden="1" customHeight="1">
      <c r="A33"/>
      <c r="B33"/>
      <c r="C33" t="s">
        <v>84</v>
      </c>
      <c r="D33" s="475">
        <f>D34+E34+F34</f>
        <v>0</v>
      </c>
      <c r="E33" s="475"/>
      <c r="F33" s="475"/>
      <c r="G33">
        <f>G34</f>
        <v>0</v>
      </c>
      <c r="H33">
        <f>H34</f>
        <v>0</v>
      </c>
      <c r="I33"/>
      <c r="J33"/>
      <c r="K33"/>
      <c r="L33"/>
      <c r="M33"/>
      <c r="N33" s="475">
        <f>N34+O34</f>
        <v>0</v>
      </c>
      <c r="O33" s="475"/>
      <c r="P33">
        <f t="shared" ref="P33:U33" si="17">P34</f>
        <v>0</v>
      </c>
      <c r="Q33">
        <f t="shared" si="17"/>
        <v>0</v>
      </c>
      <c r="R33">
        <f t="shared" si="17"/>
        <v>0</v>
      </c>
      <c r="S33">
        <f t="shared" si="17"/>
        <v>0</v>
      </c>
      <c r="T33">
        <f t="shared" si="17"/>
        <v>0</v>
      </c>
      <c r="U33">
        <f t="shared" si="17"/>
        <v>0</v>
      </c>
      <c r="V33"/>
      <c r="W33"/>
      <c r="X33"/>
      <c r="Y33"/>
      <c r="Z33"/>
      <c r="AA33" s="475">
        <f>AA34+AB34+AC34</f>
        <v>14</v>
      </c>
      <c r="AB33" s="475"/>
      <c r="AC33" s="475"/>
      <c r="AD33">
        <f>AD34</f>
        <v>91</v>
      </c>
      <c r="AE33">
        <f>AE34</f>
        <v>60</v>
      </c>
      <c r="AF33"/>
      <c r="AG33"/>
      <c r="AH33"/>
      <c r="AI33"/>
      <c r="AJ33"/>
      <c r="AK33" s="475">
        <f>AK34+AL34</f>
        <v>20</v>
      </c>
      <c r="AL33" s="475"/>
      <c r="AM33">
        <f t="shared" ref="AM33:AR33" si="18">AM34</f>
        <v>106</v>
      </c>
      <c r="AN33">
        <f t="shared" si="18"/>
        <v>17</v>
      </c>
      <c r="AO33" t="e">
        <f t="shared" si="18"/>
        <v>#REF!</v>
      </c>
      <c r="AP33">
        <f t="shared" si="18"/>
        <v>197</v>
      </c>
      <c r="AQ33">
        <f t="shared" si="18"/>
        <v>77</v>
      </c>
      <c r="AR33">
        <f t="shared" si="18"/>
        <v>0</v>
      </c>
      <c r="AS33"/>
      <c r="AT33"/>
      <c r="AU33"/>
      <c r="AV33"/>
      <c r="AW33"/>
      <c r="AX33" s="475">
        <f>AX34+AY34+AZ34</f>
        <v>38</v>
      </c>
      <c r="AY33" s="475"/>
      <c r="AZ33" s="475"/>
      <c r="BA33">
        <f>BA34</f>
        <v>238</v>
      </c>
      <c r="BB33">
        <f>BB34</f>
        <v>154</v>
      </c>
      <c r="BC33"/>
      <c r="BD33"/>
      <c r="BE33"/>
      <c r="BF33"/>
      <c r="BG33"/>
      <c r="BH33" s="475">
        <f>BH34+BI34</f>
        <v>39</v>
      </c>
      <c r="BI33" s="475"/>
      <c r="BJ33">
        <f t="shared" ref="BJ33:BO33" si="19">BJ34</f>
        <v>201</v>
      </c>
      <c r="BK33">
        <f t="shared" si="19"/>
        <v>58</v>
      </c>
      <c r="BL33" t="e">
        <f t="shared" si="19"/>
        <v>#REF!</v>
      </c>
      <c r="BM33">
        <f t="shared" si="19"/>
        <v>439</v>
      </c>
      <c r="BN33">
        <f t="shared" si="19"/>
        <v>212</v>
      </c>
      <c r="BO33">
        <f t="shared" si="19"/>
        <v>0</v>
      </c>
      <c r="BP33"/>
      <c r="BQ33"/>
      <c r="BR33"/>
      <c r="BS33"/>
      <c r="BT33"/>
      <c r="BU33" s="475">
        <f>BU34+BV34+BW34</f>
        <v>45</v>
      </c>
      <c r="BV33" s="475"/>
      <c r="BW33" s="475"/>
      <c r="BX33">
        <f>BX34</f>
        <v>286</v>
      </c>
      <c r="BY33">
        <f>BY34</f>
        <v>194</v>
      </c>
      <c r="BZ33"/>
      <c r="CA33"/>
      <c r="CB33"/>
      <c r="CC33"/>
      <c r="CD33"/>
      <c r="CE33" s="475">
        <f>CE34+CF34</f>
        <v>28</v>
      </c>
      <c r="CF33" s="475"/>
      <c r="CG33">
        <f t="shared" ref="CG33:CL33" si="20">CG34</f>
        <v>161</v>
      </c>
      <c r="CH33">
        <f t="shared" si="20"/>
        <v>64</v>
      </c>
      <c r="CI33" t="e">
        <f t="shared" si="20"/>
        <v>#REF!</v>
      </c>
      <c r="CJ33">
        <f t="shared" si="20"/>
        <v>447</v>
      </c>
      <c r="CK33">
        <f t="shared" si="20"/>
        <v>258</v>
      </c>
      <c r="CL33">
        <f t="shared" si="20"/>
        <v>0</v>
      </c>
      <c r="CM33"/>
      <c r="CN33"/>
      <c r="CO33"/>
      <c r="CP33"/>
      <c r="CQ33"/>
      <c r="CR33" s="475">
        <f>CR34+CS34+CT34</f>
        <v>55</v>
      </c>
      <c r="CS33" s="475"/>
      <c r="CT33" s="475"/>
      <c r="CU33">
        <f>CU34</f>
        <v>349</v>
      </c>
      <c r="CV33">
        <f>CV34</f>
        <v>236</v>
      </c>
      <c r="CW33"/>
      <c r="CX33"/>
      <c r="CY33"/>
      <c r="CZ33"/>
      <c r="DA33"/>
      <c r="DB33" s="475">
        <f>DB34+DC34</f>
        <v>44</v>
      </c>
      <c r="DC33" s="475"/>
      <c r="DD33">
        <f t="shared" ref="DD33:DI33" si="21">DD34</f>
        <v>232</v>
      </c>
      <c r="DE33">
        <f t="shared" si="21"/>
        <v>44</v>
      </c>
      <c r="DF33" t="e">
        <f t="shared" si="21"/>
        <v>#REF!</v>
      </c>
      <c r="DG33">
        <f t="shared" si="21"/>
        <v>581</v>
      </c>
      <c r="DH33">
        <f t="shared" si="21"/>
        <v>280</v>
      </c>
      <c r="DI33">
        <f t="shared" si="21"/>
        <v>0</v>
      </c>
      <c r="DJ33"/>
      <c r="DK33"/>
      <c r="DL33"/>
      <c r="DM33"/>
      <c r="DN33"/>
      <c r="DO33" s="475">
        <f>DO34+DP34+DQ34</f>
        <v>66</v>
      </c>
      <c r="DP33" s="475"/>
      <c r="DQ33" s="475"/>
      <c r="DR33">
        <f>DR34</f>
        <v>401</v>
      </c>
      <c r="DS33">
        <f>DS34</f>
        <v>278</v>
      </c>
      <c r="DT33"/>
      <c r="DU33"/>
      <c r="DV33"/>
      <c r="DW33"/>
      <c r="DX33"/>
      <c r="DY33" s="475">
        <f>DY34+DZ34</f>
        <v>54</v>
      </c>
      <c r="DZ33" s="475"/>
      <c r="EA33">
        <f t="shared" ref="EA33:EF33" si="22">EA34</f>
        <v>294</v>
      </c>
      <c r="EB33">
        <f t="shared" si="22"/>
        <v>12</v>
      </c>
      <c r="EC33" t="e">
        <f t="shared" si="22"/>
        <v>#REF!</v>
      </c>
      <c r="ED33">
        <f t="shared" si="22"/>
        <v>695</v>
      </c>
      <c r="EE33">
        <f t="shared" si="22"/>
        <v>290</v>
      </c>
      <c r="EF33">
        <f t="shared" si="22"/>
        <v>0</v>
      </c>
      <c r="EG33"/>
      <c r="EH33"/>
      <c r="EI33"/>
      <c r="EJ33"/>
      <c r="EK33"/>
      <c r="EL33" s="475">
        <f>EL34+EM34+EN34</f>
        <v>218</v>
      </c>
      <c r="EM33" s="475"/>
      <c r="EN33" s="475"/>
      <c r="EO33">
        <f>EO34</f>
        <v>1365</v>
      </c>
      <c r="EP33">
        <f>EP34</f>
        <v>922</v>
      </c>
      <c r="EQ33"/>
      <c r="ER33"/>
      <c r="ES33"/>
      <c r="ET33"/>
      <c r="EU33"/>
      <c r="EV33" s="475">
        <f>EV34+EW34</f>
        <v>185</v>
      </c>
      <c r="EW33" s="475"/>
      <c r="EX33">
        <f t="shared" ref="EX33:FC33" si="23">EX34</f>
        <v>994</v>
      </c>
      <c r="EY33">
        <f t="shared" si="23"/>
        <v>195</v>
      </c>
      <c r="EZ33">
        <f t="shared" si="23"/>
        <v>0</v>
      </c>
      <c r="FA33">
        <f t="shared" si="23"/>
        <v>2359</v>
      </c>
      <c r="FB33">
        <f t="shared" si="23"/>
        <v>1117</v>
      </c>
      <c r="FC33">
        <f t="shared" si="23"/>
        <v>0</v>
      </c>
      <c r="FD33"/>
      <c r="FE33"/>
      <c r="FF33"/>
      <c r="FG33"/>
      <c r="FH33"/>
      <c r="FI33" s="475">
        <f>FI34+FJ34+FK34</f>
        <v>218</v>
      </c>
      <c r="FJ33" s="475"/>
      <c r="FK33" s="475"/>
      <c r="FL33">
        <f>FL34</f>
        <v>1365</v>
      </c>
      <c r="FM33">
        <f>FM34</f>
        <v>922</v>
      </c>
      <c r="FN33"/>
      <c r="FO33"/>
      <c r="FP33"/>
      <c r="FQ33"/>
      <c r="FR33"/>
      <c r="FS33" s="475">
        <f>FS34+FT34</f>
        <v>185</v>
      </c>
      <c r="FT33" s="475"/>
      <c r="FU33">
        <f t="shared" ref="FU33:FZ33" si="24">FU34</f>
        <v>994</v>
      </c>
      <c r="FV33">
        <f t="shared" si="24"/>
        <v>195</v>
      </c>
      <c r="FW33">
        <f t="shared" si="24"/>
        <v>0</v>
      </c>
      <c r="FX33">
        <f t="shared" si="24"/>
        <v>2359</v>
      </c>
      <c r="FY33">
        <f t="shared" si="24"/>
        <v>1117</v>
      </c>
      <c r="FZ33">
        <f t="shared" si="24"/>
        <v>0</v>
      </c>
      <c r="GA33"/>
      <c r="GB33"/>
      <c r="GC33"/>
      <c r="GD33"/>
      <c r="GE33"/>
    </row>
    <row r="34" spans="1:187" hidden="1">
      <c r="B34" s="6"/>
      <c r="C34" t="s">
        <v>84</v>
      </c>
      <c r="D34">
        <f t="shared" ref="D34:O34" si="25">D29</f>
        <v>0</v>
      </c>
      <c r="E34">
        <f t="shared" si="25"/>
        <v>0</v>
      </c>
      <c r="F34">
        <f t="shared" si="25"/>
        <v>0</v>
      </c>
      <c r="G34">
        <f t="shared" si="25"/>
        <v>0</v>
      </c>
      <c r="H34">
        <f t="shared" si="25"/>
        <v>0</v>
      </c>
      <c r="N34">
        <f t="shared" si="25"/>
        <v>0</v>
      </c>
      <c r="O34">
        <f t="shared" si="25"/>
        <v>0</v>
      </c>
      <c r="P34">
        <f>SUM(P38:P47)</f>
        <v>0</v>
      </c>
      <c r="Q34">
        <f>P29</f>
        <v>0</v>
      </c>
      <c r="R34">
        <f>Q29</f>
        <v>0</v>
      </c>
      <c r="S34">
        <f>SUM(S38:S47)</f>
        <v>0</v>
      </c>
      <c r="T34">
        <f>SUM(T38:T47)</f>
        <v>0</v>
      </c>
      <c r="U34">
        <f>SUM(U38:U47)</f>
        <v>0</v>
      </c>
      <c r="AA34">
        <f>AA4+($S$27*($D$4-$D$34))</f>
        <v>1</v>
      </c>
      <c r="AB34">
        <f>AB4+($S$27*($E$4-$E$34))</f>
        <v>1</v>
      </c>
      <c r="AC34">
        <f>AC4+($S$27*($F$4-$F$34))</f>
        <v>12</v>
      </c>
      <c r="AD34">
        <f>AD4+($S$27*($G$4-$G$34))</f>
        <v>91</v>
      </c>
      <c r="AE34">
        <f>AE4+($S$27*($H$4-$H$34))</f>
        <v>60</v>
      </c>
      <c r="AK34">
        <f>AK4+($S$28*($N$4-$N$34))</f>
        <v>2</v>
      </c>
      <c r="AL34">
        <f>AL4+($S$28*($O$4-$O$34))</f>
        <v>18</v>
      </c>
      <c r="AM34">
        <f>AM4+($S$28*($P$4-$P$34))</f>
        <v>106</v>
      </c>
      <c r="AN34">
        <f>AN4+($S$29*($Q$4-$Q$34))</f>
        <v>17</v>
      </c>
      <c r="AO34" t="e">
        <f>AO4+($S$30*($R$4-$R$34))</f>
        <v>#REF!</v>
      </c>
      <c r="AP34">
        <f>SUM(AP38:AP47)</f>
        <v>197</v>
      </c>
      <c r="AQ34">
        <f>SUM(AQ38:AQ47)</f>
        <v>77</v>
      </c>
      <c r="AR34">
        <f>SUM(AR38:AR47)</f>
        <v>0</v>
      </c>
      <c r="AX34">
        <f>AX4+($T$27*($D$4-$D$34))</f>
        <v>0</v>
      </c>
      <c r="AY34">
        <f>AY4+($T$27*($E$4-$E$34))</f>
        <v>1</v>
      </c>
      <c r="AZ34">
        <f>AZ4+($T$27*($F$4-$F$34))</f>
        <v>37</v>
      </c>
      <c r="BA34">
        <f>BA4+($T$27*($G$4-$G$34))</f>
        <v>238</v>
      </c>
      <c r="BB34">
        <f>BB4+($T$27*($H$4-$H$34))</f>
        <v>154</v>
      </c>
      <c r="BH34">
        <f>BH4+($T$28*($N$4-$N$34))</f>
        <v>2</v>
      </c>
      <c r="BI34">
        <f>BI4+($T$28*($O$4-$O$34))</f>
        <v>37</v>
      </c>
      <c r="BJ34">
        <f>BJ4+($T$28*($P$4-$P$34))</f>
        <v>201</v>
      </c>
      <c r="BK34">
        <f>BK4+($T$29*($Q$4-$Q$34))</f>
        <v>58</v>
      </c>
      <c r="BL34" t="e">
        <f>BL4+($T$30*($R$4-$R$34))</f>
        <v>#REF!</v>
      </c>
      <c r="BM34">
        <f>SUM(BM38:BM47)</f>
        <v>439</v>
      </c>
      <c r="BN34">
        <f>SUM(BN38:BN47)</f>
        <v>212</v>
      </c>
      <c r="BO34">
        <f>SUM(BO38:BO47)</f>
        <v>0</v>
      </c>
      <c r="BU34">
        <f>BU4+($U$27*($D$4-$D$34))</f>
        <v>5</v>
      </c>
      <c r="BV34">
        <f>BV4+($U$27*($E$4-$E$34))</f>
        <v>2</v>
      </c>
      <c r="BW34">
        <f>BW4+($U$27*($F$4-$F$34))</f>
        <v>38</v>
      </c>
      <c r="BX34">
        <f>BX4+($U$27*($G$4-$G$34))</f>
        <v>286</v>
      </c>
      <c r="BY34">
        <f>BY4+($U$27*($H$4-$H$34))</f>
        <v>194</v>
      </c>
      <c r="CE34">
        <f>CE4+($U$28*($N$4-$N$34))</f>
        <v>7</v>
      </c>
      <c r="CF34">
        <f>CF4+($U$28*($O$4-$O$34))</f>
        <v>21</v>
      </c>
      <c r="CG34">
        <f>CG4+($U$28*($P$4-$P$34))</f>
        <v>161</v>
      </c>
      <c r="CH34">
        <f>CH4+($U$29*($Q$4-$Q$34))</f>
        <v>64</v>
      </c>
      <c r="CI34" t="e">
        <f>CI4+($U$30*($R$4-$R$34))</f>
        <v>#REF!</v>
      </c>
      <c r="CJ34">
        <f>SUM(CJ38:CJ47)</f>
        <v>447</v>
      </c>
      <c r="CK34">
        <f>SUM(CK38:CK47)</f>
        <v>258</v>
      </c>
      <c r="CL34">
        <f>SUM(CL38:CL47)</f>
        <v>0</v>
      </c>
      <c r="CR34">
        <f>CR4+($AA$27*($D$4-$D$34))</f>
        <v>3</v>
      </c>
      <c r="CS34">
        <f>CS4+($AA$27*($E$4-$E$34))</f>
        <v>5</v>
      </c>
      <c r="CT34">
        <f>CT4+($AA$27*($F$4-$F$34))</f>
        <v>47</v>
      </c>
      <c r="CU34">
        <f>CU4+($AA$27*($G$4-$G$34))</f>
        <v>349</v>
      </c>
      <c r="CV34">
        <f>CV4+($AA$27*($H$4-$H$34))</f>
        <v>236</v>
      </c>
      <c r="DB34">
        <f>DB4+($AA$28*($N$4-$N$34))</f>
        <v>4</v>
      </c>
      <c r="DC34">
        <f>DC4+($AA$28*($O$4-$O$34))</f>
        <v>40</v>
      </c>
      <c r="DD34">
        <f>DD4+($AA$28*($P$4-$P$34))</f>
        <v>232</v>
      </c>
      <c r="DE34">
        <f>DE4+($AA$29*($Q$4-$Q$34))</f>
        <v>44</v>
      </c>
      <c r="DF34" t="e">
        <f>DF4+($AA$30*($R$4-$R$34))</f>
        <v>#REF!</v>
      </c>
      <c r="DG34">
        <f>SUM(DG38:DG47)</f>
        <v>581</v>
      </c>
      <c r="DH34">
        <f>SUM(DH38:DH47)</f>
        <v>280</v>
      </c>
      <c r="DI34">
        <f>SUM(DI38:DI47)</f>
        <v>0</v>
      </c>
      <c r="DO34">
        <f>DO4+($AB$27*($D$4-$D$34))</f>
        <v>4</v>
      </c>
      <c r="DP34">
        <f>DP4+($AB$27*($E$4-$E$34))</f>
        <v>3</v>
      </c>
      <c r="DQ34">
        <f>DQ4+($AB$27*($F$4-$F$34))</f>
        <v>59</v>
      </c>
      <c r="DR34">
        <f>DR4+($AB$27*($G$4-$G$34))</f>
        <v>401</v>
      </c>
      <c r="DS34">
        <f>DS4+($AB$27*($H$4-$H$34))</f>
        <v>278</v>
      </c>
      <c r="DY34">
        <f>DY4+($AB$28*($N$4-$N$34))</f>
        <v>8</v>
      </c>
      <c r="DZ34">
        <f>DZ4+($AB$28*($O$4-$O$34))</f>
        <v>46</v>
      </c>
      <c r="EA34">
        <f>EA4+($AB$28*($P$4-$P$34))</f>
        <v>294</v>
      </c>
      <c r="EB34">
        <f>EB4+($AB$29*($Q$4-$Q$34))</f>
        <v>12</v>
      </c>
      <c r="EC34" t="e">
        <f>EC4+($AB$30*($R$4-$R$34))</f>
        <v>#REF!</v>
      </c>
      <c r="ED34">
        <f>SUM(ED38:ED47)</f>
        <v>695</v>
      </c>
      <c r="EE34">
        <f>SUM(EE38:EE47)</f>
        <v>290</v>
      </c>
      <c r="EF34">
        <f>SUM(EF38:EF47)</f>
        <v>0</v>
      </c>
      <c r="EL34">
        <f t="shared" ref="EL34:FZ34" si="26">SUM(EL38:EL47)</f>
        <v>13</v>
      </c>
      <c r="EM34">
        <f t="shared" si="26"/>
        <v>12</v>
      </c>
      <c r="EN34">
        <f t="shared" si="26"/>
        <v>193</v>
      </c>
      <c r="EO34">
        <f t="shared" si="26"/>
        <v>1365</v>
      </c>
      <c r="EP34">
        <f t="shared" si="26"/>
        <v>922</v>
      </c>
      <c r="EV34">
        <f t="shared" si="26"/>
        <v>23</v>
      </c>
      <c r="EW34">
        <f t="shared" si="26"/>
        <v>162</v>
      </c>
      <c r="EX34">
        <f t="shared" si="26"/>
        <v>994</v>
      </c>
      <c r="EY34">
        <f t="shared" si="26"/>
        <v>195</v>
      </c>
      <c r="EZ34">
        <f t="shared" si="26"/>
        <v>0</v>
      </c>
      <c r="FA34">
        <f t="shared" si="26"/>
        <v>2359</v>
      </c>
      <c r="FB34">
        <f t="shared" si="26"/>
        <v>1117</v>
      </c>
      <c r="FC34">
        <f t="shared" si="26"/>
        <v>0</v>
      </c>
      <c r="FI34">
        <f t="shared" si="26"/>
        <v>13</v>
      </c>
      <c r="FJ34">
        <f t="shared" si="26"/>
        <v>12</v>
      </c>
      <c r="FK34">
        <f t="shared" si="26"/>
        <v>193</v>
      </c>
      <c r="FL34">
        <f t="shared" si="26"/>
        <v>1365</v>
      </c>
      <c r="FM34">
        <f t="shared" si="26"/>
        <v>922</v>
      </c>
      <c r="FS34">
        <f t="shared" si="26"/>
        <v>23</v>
      </c>
      <c r="FT34">
        <f t="shared" si="26"/>
        <v>162</v>
      </c>
      <c r="FU34">
        <f t="shared" si="26"/>
        <v>994</v>
      </c>
      <c r="FV34">
        <f t="shared" si="26"/>
        <v>195</v>
      </c>
      <c r="FW34">
        <f t="shared" si="26"/>
        <v>0</v>
      </c>
      <c r="FX34">
        <f t="shared" si="26"/>
        <v>2359</v>
      </c>
      <c r="FY34">
        <f t="shared" si="26"/>
        <v>1117</v>
      </c>
      <c r="FZ34">
        <f t="shared" si="26"/>
        <v>0</v>
      </c>
    </row>
    <row r="35" spans="1:187" s="19" customFormat="1" ht="12.75" hidden="1" customHeight="1">
      <c r="A35" s="475" t="s">
        <v>85</v>
      </c>
      <c r="B35" s="475" t="s">
        <v>76</v>
      </c>
      <c r="C35" s="475" t="s">
        <v>75</v>
      </c>
      <c r="D35" s="475" t="s">
        <v>133</v>
      </c>
      <c r="E35" s="475"/>
      <c r="F35" s="475"/>
      <c r="G35" s="475"/>
      <c r="H35" s="475"/>
      <c r="I35" s="475"/>
      <c r="J35" s="475"/>
      <c r="K35" s="475"/>
      <c r="L35" s="475"/>
      <c r="M35" s="475"/>
      <c r="N35" s="475"/>
      <c r="O35" s="475"/>
      <c r="P35" s="475"/>
      <c r="Q35" s="475"/>
      <c r="R35" s="475"/>
      <c r="S35" s="475"/>
      <c r="T35" s="475"/>
      <c r="U35" s="475"/>
      <c r="V35"/>
      <c r="W35"/>
      <c r="X35"/>
      <c r="Y35"/>
      <c r="Z35"/>
      <c r="AA35" s="475" t="s">
        <v>119</v>
      </c>
      <c r="AB35" s="475"/>
      <c r="AC35" s="475"/>
      <c r="AD35" s="475"/>
      <c r="AE35" s="475"/>
      <c r="AF35" s="475"/>
      <c r="AG35" s="475"/>
      <c r="AH35" s="475"/>
      <c r="AI35" s="475"/>
      <c r="AJ35" s="475"/>
      <c r="AK35" s="475"/>
      <c r="AL35" s="475"/>
      <c r="AM35" s="475"/>
      <c r="AN35" s="475"/>
      <c r="AO35" s="475"/>
      <c r="AP35" s="475"/>
      <c r="AQ35" s="475"/>
      <c r="AR35" s="475"/>
      <c r="AS35"/>
      <c r="AT35"/>
      <c r="AU35"/>
      <c r="AV35"/>
      <c r="AW35"/>
      <c r="AX35" s="475" t="s">
        <v>134</v>
      </c>
      <c r="AY35" s="475"/>
      <c r="AZ35" s="475"/>
      <c r="BA35" s="475"/>
      <c r="BB35" s="475"/>
      <c r="BC35" s="475"/>
      <c r="BD35" s="475"/>
      <c r="BE35" s="475"/>
      <c r="BF35" s="475"/>
      <c r="BG35" s="475"/>
      <c r="BH35" s="475"/>
      <c r="BI35" s="475"/>
      <c r="BJ35" s="475"/>
      <c r="BK35" s="475"/>
      <c r="BL35" s="475"/>
      <c r="BM35" s="475"/>
      <c r="BN35" s="475"/>
      <c r="BO35" s="475"/>
      <c r="BP35"/>
      <c r="BQ35"/>
      <c r="BR35"/>
      <c r="BS35"/>
      <c r="BT35"/>
      <c r="BU35" s="475" t="s">
        <v>135</v>
      </c>
      <c r="BV35" s="475"/>
      <c r="BW35" s="475"/>
      <c r="BX35" s="475"/>
      <c r="BY35" s="475"/>
      <c r="BZ35" s="475"/>
      <c r="CA35" s="475"/>
      <c r="CB35" s="475"/>
      <c r="CC35" s="475"/>
      <c r="CD35" s="475"/>
      <c r="CE35" s="475"/>
      <c r="CF35" s="475"/>
      <c r="CG35" s="475"/>
      <c r="CH35" s="475"/>
      <c r="CI35" s="475"/>
      <c r="CJ35" s="475"/>
      <c r="CK35" s="475"/>
      <c r="CL35" s="475"/>
      <c r="CM35"/>
      <c r="CN35"/>
      <c r="CO35"/>
      <c r="CP35"/>
      <c r="CQ35"/>
      <c r="CR35" s="475" t="s">
        <v>136</v>
      </c>
      <c r="CS35" s="475"/>
      <c r="CT35" s="475"/>
      <c r="CU35" s="475"/>
      <c r="CV35" s="475"/>
      <c r="CW35" s="475"/>
      <c r="CX35" s="475"/>
      <c r="CY35" s="475"/>
      <c r="CZ35" s="475"/>
      <c r="DA35" s="475"/>
      <c r="DB35" s="475"/>
      <c r="DC35" s="475"/>
      <c r="DD35" s="475"/>
      <c r="DE35" s="475"/>
      <c r="DF35" s="475"/>
      <c r="DG35" s="475"/>
      <c r="DH35" s="475"/>
      <c r="DI35" s="475"/>
      <c r="DJ35"/>
      <c r="DK35"/>
      <c r="DL35"/>
      <c r="DM35"/>
      <c r="DN35"/>
      <c r="DO35" s="475" t="s">
        <v>137</v>
      </c>
      <c r="DP35" s="475"/>
      <c r="DQ35" s="475"/>
      <c r="DR35" s="475"/>
      <c r="DS35" s="475"/>
      <c r="DT35" s="475"/>
      <c r="DU35" s="475"/>
      <c r="DV35" s="475"/>
      <c r="DW35" s="475"/>
      <c r="DX35" s="475"/>
      <c r="DY35" s="475"/>
      <c r="DZ35" s="475"/>
      <c r="EA35" s="475"/>
      <c r="EB35" s="475"/>
      <c r="EC35" s="475"/>
      <c r="ED35" s="475"/>
      <c r="EE35" s="475"/>
      <c r="EF35" s="475"/>
      <c r="EG35"/>
      <c r="EH35"/>
      <c r="EI35"/>
      <c r="EJ35"/>
      <c r="EK35"/>
      <c r="EL35" s="475" t="s">
        <v>86</v>
      </c>
      <c r="EM35" s="475"/>
      <c r="EN35" s="475"/>
      <c r="EO35" s="475"/>
      <c r="EP35" s="475"/>
      <c r="EQ35" s="475"/>
      <c r="ER35" s="475"/>
      <c r="ES35" s="475"/>
      <c r="ET35" s="475"/>
      <c r="EU35" s="475"/>
      <c r="EV35" s="475"/>
      <c r="EW35" s="475"/>
      <c r="EX35" s="475"/>
      <c r="EY35" s="475"/>
      <c r="EZ35" s="475"/>
      <c r="FA35" s="475"/>
      <c r="FB35" s="475"/>
      <c r="FC35" s="475"/>
      <c r="FD35"/>
      <c r="FE35"/>
      <c r="FF35"/>
      <c r="FG35"/>
      <c r="FH35"/>
      <c r="FI35" s="475" t="s">
        <v>138</v>
      </c>
      <c r="FJ35" s="475"/>
      <c r="FK35" s="475"/>
      <c r="FL35" s="475"/>
      <c r="FM35" s="475"/>
      <c r="FN35" s="475"/>
      <c r="FO35" s="475"/>
      <c r="FP35" s="475"/>
      <c r="FQ35" s="475"/>
      <c r="FR35" s="475"/>
      <c r="FS35" s="475"/>
      <c r="FT35" s="475"/>
      <c r="FU35" s="475"/>
      <c r="FV35" s="475"/>
      <c r="FW35" s="475"/>
      <c r="FX35" s="475"/>
      <c r="FY35" s="475"/>
      <c r="FZ35" s="475"/>
      <c r="GA35"/>
      <c r="GB35"/>
      <c r="GC35"/>
      <c r="GD35"/>
      <c r="GE35"/>
    </row>
    <row r="36" spans="1:187" s="19" customFormat="1" ht="39" hidden="1" customHeight="1">
      <c r="A36" s="475"/>
      <c r="B36" s="475"/>
      <c r="C36" s="475"/>
      <c r="D36" s="475" t="s">
        <v>94</v>
      </c>
      <c r="E36" s="475"/>
      <c r="F36" s="475"/>
      <c r="G36" s="475"/>
      <c r="H36" s="475"/>
      <c r="I36"/>
      <c r="J36"/>
      <c r="K36"/>
      <c r="L36"/>
      <c r="M36"/>
      <c r="N36" s="475" t="s">
        <v>96</v>
      </c>
      <c r="O36" s="475"/>
      <c r="P36" s="475"/>
      <c r="Q36" s="475" t="s">
        <v>97</v>
      </c>
      <c r="R36" t="s">
        <v>98</v>
      </c>
      <c r="S36" s="475" t="s">
        <v>139</v>
      </c>
      <c r="T36" s="475" t="s">
        <v>106</v>
      </c>
      <c r="U36" s="475" t="s">
        <v>101</v>
      </c>
      <c r="V36"/>
      <c r="W36"/>
      <c r="X36"/>
      <c r="Y36"/>
      <c r="Z36"/>
      <c r="AA36" s="475" t="s">
        <v>94</v>
      </c>
      <c r="AB36" s="475"/>
      <c r="AC36" s="475"/>
      <c r="AD36" s="475"/>
      <c r="AE36" s="475"/>
      <c r="AF36"/>
      <c r="AG36"/>
      <c r="AH36"/>
      <c r="AI36"/>
      <c r="AJ36"/>
      <c r="AK36" s="475" t="s">
        <v>96</v>
      </c>
      <c r="AL36" s="475"/>
      <c r="AM36" s="475"/>
      <c r="AN36" s="475" t="s">
        <v>97</v>
      </c>
      <c r="AO36" t="s">
        <v>98</v>
      </c>
      <c r="AP36" s="475" t="s">
        <v>139</v>
      </c>
      <c r="AQ36" s="475" t="s">
        <v>106</v>
      </c>
      <c r="AR36" s="475" t="s">
        <v>101</v>
      </c>
      <c r="AS36"/>
      <c r="AT36"/>
      <c r="AU36"/>
      <c r="AV36"/>
      <c r="AW36"/>
      <c r="AX36" s="475" t="s">
        <v>94</v>
      </c>
      <c r="AY36" s="475"/>
      <c r="AZ36" s="475"/>
      <c r="BA36" s="475"/>
      <c r="BB36" s="475"/>
      <c r="BC36"/>
      <c r="BD36"/>
      <c r="BE36"/>
      <c r="BF36"/>
      <c r="BG36"/>
      <c r="BH36" s="475" t="s">
        <v>96</v>
      </c>
      <c r="BI36" s="475"/>
      <c r="BJ36" s="475"/>
      <c r="BK36" s="475" t="s">
        <v>97</v>
      </c>
      <c r="BL36" t="s">
        <v>98</v>
      </c>
      <c r="BM36" s="475" t="s">
        <v>139</v>
      </c>
      <c r="BN36" s="475" t="s">
        <v>106</v>
      </c>
      <c r="BO36" s="475" t="s">
        <v>101</v>
      </c>
      <c r="BP36"/>
      <c r="BQ36"/>
      <c r="BR36"/>
      <c r="BS36"/>
      <c r="BT36"/>
      <c r="BU36" s="475" t="s">
        <v>94</v>
      </c>
      <c r="BV36" s="475"/>
      <c r="BW36" s="475"/>
      <c r="BX36" s="475"/>
      <c r="BY36" s="475"/>
      <c r="BZ36"/>
      <c r="CA36"/>
      <c r="CB36"/>
      <c r="CC36"/>
      <c r="CD36"/>
      <c r="CE36" s="475" t="s">
        <v>96</v>
      </c>
      <c r="CF36" s="475"/>
      <c r="CG36" s="475"/>
      <c r="CH36" s="475" t="s">
        <v>97</v>
      </c>
      <c r="CI36" t="s">
        <v>98</v>
      </c>
      <c r="CJ36" s="475" t="s">
        <v>139</v>
      </c>
      <c r="CK36" s="475" t="s">
        <v>106</v>
      </c>
      <c r="CL36" s="475" t="s">
        <v>101</v>
      </c>
      <c r="CM36"/>
      <c r="CN36"/>
      <c r="CO36"/>
      <c r="CP36"/>
      <c r="CQ36"/>
      <c r="CR36" s="475" t="s">
        <v>94</v>
      </c>
      <c r="CS36" s="475"/>
      <c r="CT36" s="475"/>
      <c r="CU36" s="475"/>
      <c r="CV36" s="475"/>
      <c r="CW36"/>
      <c r="CX36"/>
      <c r="CY36"/>
      <c r="CZ36"/>
      <c r="DA36"/>
      <c r="DB36" s="475" t="s">
        <v>96</v>
      </c>
      <c r="DC36" s="475"/>
      <c r="DD36" s="475"/>
      <c r="DE36" s="475" t="s">
        <v>97</v>
      </c>
      <c r="DF36" t="s">
        <v>98</v>
      </c>
      <c r="DG36" s="475" t="s">
        <v>139</v>
      </c>
      <c r="DH36" s="475" t="s">
        <v>106</v>
      </c>
      <c r="DI36" s="475" t="s">
        <v>101</v>
      </c>
      <c r="DJ36"/>
      <c r="DK36"/>
      <c r="DL36"/>
      <c r="DM36"/>
      <c r="DN36"/>
      <c r="DO36" s="475" t="s">
        <v>94</v>
      </c>
      <c r="DP36" s="475"/>
      <c r="DQ36" s="475"/>
      <c r="DR36" s="475"/>
      <c r="DS36" s="475"/>
      <c r="DT36"/>
      <c r="DU36"/>
      <c r="DV36"/>
      <c r="DW36"/>
      <c r="DX36"/>
      <c r="DY36" s="475" t="s">
        <v>96</v>
      </c>
      <c r="DZ36" s="475"/>
      <c r="EA36" s="475"/>
      <c r="EB36" s="475" t="s">
        <v>97</v>
      </c>
      <c r="EC36" t="s">
        <v>98</v>
      </c>
      <c r="ED36" s="475" t="s">
        <v>139</v>
      </c>
      <c r="EE36" s="475" t="s">
        <v>106</v>
      </c>
      <c r="EF36" s="475" t="s">
        <v>101</v>
      </c>
      <c r="EG36"/>
      <c r="EH36"/>
      <c r="EI36"/>
      <c r="EJ36"/>
      <c r="EK36"/>
      <c r="EL36" s="475" t="s">
        <v>94</v>
      </c>
      <c r="EM36" s="475"/>
      <c r="EN36" s="475"/>
      <c r="EO36" s="475"/>
      <c r="EP36" s="475"/>
      <c r="EQ36"/>
      <c r="ER36"/>
      <c r="ES36"/>
      <c r="ET36"/>
      <c r="EU36"/>
      <c r="EV36" s="475" t="s">
        <v>96</v>
      </c>
      <c r="EW36" s="475"/>
      <c r="EX36" s="475"/>
      <c r="EY36" s="475" t="s">
        <v>97</v>
      </c>
      <c r="EZ36" t="s">
        <v>98</v>
      </c>
      <c r="FA36" s="475" t="s">
        <v>139</v>
      </c>
      <c r="FB36" s="475" t="s">
        <v>106</v>
      </c>
      <c r="FC36" s="475" t="s">
        <v>101</v>
      </c>
      <c r="FD36"/>
      <c r="FE36"/>
      <c r="FF36"/>
      <c r="FG36"/>
      <c r="FH36"/>
      <c r="FI36" s="475" t="s">
        <v>94</v>
      </c>
      <c r="FJ36" s="475"/>
      <c r="FK36" s="475"/>
      <c r="FL36" s="475"/>
      <c r="FM36" s="475"/>
      <c r="FN36"/>
      <c r="FO36"/>
      <c r="FP36"/>
      <c r="FQ36"/>
      <c r="FR36"/>
      <c r="FS36" s="475" t="s">
        <v>96</v>
      </c>
      <c r="FT36" s="475"/>
      <c r="FU36" s="475"/>
      <c r="FV36" s="475" t="s">
        <v>97</v>
      </c>
      <c r="FW36" t="s">
        <v>98</v>
      </c>
      <c r="FX36" s="475" t="s">
        <v>139</v>
      </c>
      <c r="FY36" s="475" t="s">
        <v>106</v>
      </c>
      <c r="FZ36" s="475" t="s">
        <v>101</v>
      </c>
      <c r="GA36"/>
      <c r="GB36"/>
      <c r="GC36"/>
      <c r="GD36"/>
      <c r="GE36"/>
    </row>
    <row r="37" spans="1:187" s="20" customFormat="1" ht="50.25" hidden="1" customHeight="1">
      <c r="A37" s="475"/>
      <c r="B37" s="475"/>
      <c r="C37" s="475"/>
      <c r="D37" t="s">
        <v>107</v>
      </c>
      <c r="E37" t="s">
        <v>108</v>
      </c>
      <c r="F37" t="s">
        <v>109</v>
      </c>
      <c r="G37" t="s">
        <v>110</v>
      </c>
      <c r="H37" t="s">
        <v>111</v>
      </c>
      <c r="I37"/>
      <c r="J37"/>
      <c r="K37"/>
      <c r="L37"/>
      <c r="M37"/>
      <c r="N37">
        <v>8</v>
      </c>
      <c r="O37">
        <v>5</v>
      </c>
      <c r="P37" t="s">
        <v>112</v>
      </c>
      <c r="Q37" s="475"/>
      <c r="R37" t="s">
        <v>113</v>
      </c>
      <c r="S37" s="475"/>
      <c r="T37" s="475"/>
      <c r="U37" s="475"/>
      <c r="V37"/>
      <c r="W37"/>
      <c r="X37"/>
      <c r="Y37"/>
      <c r="Z37"/>
      <c r="AA37" t="s">
        <v>107</v>
      </c>
      <c r="AB37" t="s">
        <v>108</v>
      </c>
      <c r="AC37" t="s">
        <v>109</v>
      </c>
      <c r="AD37" t="s">
        <v>110</v>
      </c>
      <c r="AE37" t="s">
        <v>111</v>
      </c>
      <c r="AF37"/>
      <c r="AG37"/>
      <c r="AH37"/>
      <c r="AI37"/>
      <c r="AJ37"/>
      <c r="AK37">
        <v>8</v>
      </c>
      <c r="AL37">
        <v>5</v>
      </c>
      <c r="AM37" t="s">
        <v>112</v>
      </c>
      <c r="AN37" s="475"/>
      <c r="AO37" t="s">
        <v>113</v>
      </c>
      <c r="AP37" s="475"/>
      <c r="AQ37" s="475"/>
      <c r="AR37" s="475"/>
      <c r="AS37"/>
      <c r="AT37"/>
      <c r="AU37"/>
      <c r="AV37"/>
      <c r="AW37"/>
      <c r="AX37" t="s">
        <v>107</v>
      </c>
      <c r="AY37" t="s">
        <v>108</v>
      </c>
      <c r="AZ37" t="s">
        <v>109</v>
      </c>
      <c r="BA37" t="s">
        <v>110</v>
      </c>
      <c r="BB37" t="s">
        <v>111</v>
      </c>
      <c r="BC37"/>
      <c r="BD37"/>
      <c r="BE37"/>
      <c r="BF37"/>
      <c r="BG37"/>
      <c r="BH37">
        <v>8</v>
      </c>
      <c r="BI37">
        <v>5</v>
      </c>
      <c r="BJ37" t="s">
        <v>112</v>
      </c>
      <c r="BK37" s="475"/>
      <c r="BL37" t="s">
        <v>113</v>
      </c>
      <c r="BM37" s="475"/>
      <c r="BN37" s="475"/>
      <c r="BO37" s="475"/>
      <c r="BP37"/>
      <c r="BQ37"/>
      <c r="BR37"/>
      <c r="BS37"/>
      <c r="BT37"/>
      <c r="BU37" t="s">
        <v>107</v>
      </c>
      <c r="BV37" t="s">
        <v>108</v>
      </c>
      <c r="BW37" t="s">
        <v>109</v>
      </c>
      <c r="BX37" t="s">
        <v>110</v>
      </c>
      <c r="BY37" t="s">
        <v>111</v>
      </c>
      <c r="BZ37"/>
      <c r="CA37"/>
      <c r="CB37"/>
      <c r="CC37"/>
      <c r="CD37"/>
      <c r="CE37">
        <v>8</v>
      </c>
      <c r="CF37">
        <v>5</v>
      </c>
      <c r="CG37" t="s">
        <v>112</v>
      </c>
      <c r="CH37" s="475"/>
      <c r="CI37" t="s">
        <v>113</v>
      </c>
      <c r="CJ37" s="475"/>
      <c r="CK37" s="475"/>
      <c r="CL37" s="475"/>
      <c r="CM37"/>
      <c r="CN37"/>
      <c r="CO37"/>
      <c r="CP37"/>
      <c r="CQ37"/>
      <c r="CR37" t="s">
        <v>107</v>
      </c>
      <c r="CS37" t="s">
        <v>108</v>
      </c>
      <c r="CT37" t="s">
        <v>109</v>
      </c>
      <c r="CU37" t="s">
        <v>110</v>
      </c>
      <c r="CV37" t="s">
        <v>111</v>
      </c>
      <c r="CW37"/>
      <c r="CX37"/>
      <c r="CY37"/>
      <c r="CZ37"/>
      <c r="DA37"/>
      <c r="DB37">
        <v>8</v>
      </c>
      <c r="DC37">
        <v>5</v>
      </c>
      <c r="DD37" t="s">
        <v>112</v>
      </c>
      <c r="DE37" s="475"/>
      <c r="DF37" t="s">
        <v>113</v>
      </c>
      <c r="DG37" s="475"/>
      <c r="DH37" s="475"/>
      <c r="DI37" s="475"/>
      <c r="DJ37"/>
      <c r="DK37"/>
      <c r="DL37"/>
      <c r="DM37"/>
      <c r="DN37"/>
      <c r="DO37" t="s">
        <v>107</v>
      </c>
      <c r="DP37" t="s">
        <v>108</v>
      </c>
      <c r="DQ37" t="s">
        <v>109</v>
      </c>
      <c r="DR37" t="s">
        <v>110</v>
      </c>
      <c r="DS37" t="s">
        <v>111</v>
      </c>
      <c r="DT37"/>
      <c r="DU37"/>
      <c r="DV37"/>
      <c r="DW37"/>
      <c r="DX37"/>
      <c r="DY37">
        <v>8</v>
      </c>
      <c r="DZ37">
        <v>5</v>
      </c>
      <c r="EA37" t="s">
        <v>112</v>
      </c>
      <c r="EB37" s="475"/>
      <c r="EC37" t="s">
        <v>113</v>
      </c>
      <c r="ED37" s="475"/>
      <c r="EE37" s="475"/>
      <c r="EF37" s="475"/>
      <c r="EG37"/>
      <c r="EH37"/>
      <c r="EI37"/>
      <c r="EJ37"/>
      <c r="EK37"/>
      <c r="EL37" t="s">
        <v>107</v>
      </c>
      <c r="EM37" t="s">
        <v>108</v>
      </c>
      <c r="EN37" t="s">
        <v>109</v>
      </c>
      <c r="EO37" t="s">
        <v>110</v>
      </c>
      <c r="EP37" t="s">
        <v>111</v>
      </c>
      <c r="EQ37"/>
      <c r="ER37"/>
      <c r="ES37"/>
      <c r="ET37"/>
      <c r="EU37"/>
      <c r="EV37">
        <v>8</v>
      </c>
      <c r="EW37">
        <v>5</v>
      </c>
      <c r="EX37" t="s">
        <v>112</v>
      </c>
      <c r="EY37" s="475"/>
      <c r="EZ37" t="s">
        <v>113</v>
      </c>
      <c r="FA37" s="475"/>
      <c r="FB37" s="475"/>
      <c r="FC37" s="475"/>
      <c r="FD37"/>
      <c r="FE37"/>
      <c r="FF37"/>
      <c r="FG37"/>
      <c r="FH37"/>
      <c r="FI37" t="s">
        <v>107</v>
      </c>
      <c r="FJ37" t="s">
        <v>108</v>
      </c>
      <c r="FK37" t="s">
        <v>109</v>
      </c>
      <c r="FL37" t="s">
        <v>110</v>
      </c>
      <c r="FM37" t="s">
        <v>111</v>
      </c>
      <c r="FN37"/>
      <c r="FO37"/>
      <c r="FP37"/>
      <c r="FQ37"/>
      <c r="FR37"/>
      <c r="FS37">
        <v>8</v>
      </c>
      <c r="FT37">
        <v>5</v>
      </c>
      <c r="FU37" t="s">
        <v>112</v>
      </c>
      <c r="FV37" s="475"/>
      <c r="FW37" t="s">
        <v>113</v>
      </c>
      <c r="FX37" s="475"/>
      <c r="FY37" s="475"/>
      <c r="FZ37" s="475"/>
      <c r="GA37"/>
      <c r="GB37"/>
      <c r="GC37"/>
      <c r="GD37"/>
      <c r="GE37"/>
    </row>
    <row r="38" spans="1:187" hidden="1">
      <c r="A38">
        <v>1</v>
      </c>
      <c r="B38" s="26" t="s">
        <v>140</v>
      </c>
      <c r="C38">
        <v>1</v>
      </c>
      <c r="D38">
        <f t="shared" ref="D38:O48" si="27">IF(ISERROR(D8*(D$34/D$4)),0,D8*(D$34/D$4))</f>
        <v>0</v>
      </c>
      <c r="E38">
        <f t="shared" si="27"/>
        <v>0</v>
      </c>
      <c r="F38">
        <f t="shared" si="27"/>
        <v>0</v>
      </c>
      <c r="G38">
        <f t="shared" si="27"/>
        <v>0</v>
      </c>
      <c r="H38">
        <f t="shared" si="27"/>
        <v>0</v>
      </c>
      <c r="N38">
        <f t="shared" si="27"/>
        <v>0</v>
      </c>
      <c r="O38">
        <f t="shared" si="27"/>
        <v>0</v>
      </c>
      <c r="P38">
        <f>(N38*N$37)+(O38*O$37)</f>
        <v>0</v>
      </c>
      <c r="Q38">
        <f t="shared" ref="Q38:R48" si="28">IF(ISERROR(Q8*(Q$34/Q$4)),0,Q8*(Q$34/Q$4))</f>
        <v>0</v>
      </c>
      <c r="R38">
        <f t="shared" si="28"/>
        <v>0</v>
      </c>
      <c r="S38">
        <f t="shared" ref="S38:T48" si="29">G38+P38</f>
        <v>0</v>
      </c>
      <c r="T38">
        <f t="shared" si="29"/>
        <v>0</v>
      </c>
      <c r="U38">
        <f>R38*'[41]Key Inputs'!$B$15</f>
        <v>0</v>
      </c>
      <c r="AA38">
        <f t="shared" ref="AA38:AL48" si="30">IF(ISERROR(AA8*(AA$34/AA$4)),0,AA8*(AA$34/AA$4))</f>
        <v>0</v>
      </c>
      <c r="AB38">
        <f t="shared" si="30"/>
        <v>0</v>
      </c>
      <c r="AC38">
        <f t="shared" si="30"/>
        <v>1</v>
      </c>
      <c r="AD38">
        <f t="shared" si="30"/>
        <v>5</v>
      </c>
      <c r="AE38">
        <f t="shared" si="30"/>
        <v>4</v>
      </c>
      <c r="AK38">
        <f t="shared" si="30"/>
        <v>0</v>
      </c>
      <c r="AL38">
        <f t="shared" si="30"/>
        <v>0</v>
      </c>
      <c r="AM38">
        <f>(AK38*AK$37)+(AL38*AL$37)</f>
        <v>0</v>
      </c>
      <c r="AN38">
        <f t="shared" ref="AN38:AO48" si="31">IF(ISERROR(AN8*(AN$34/AN$4)),0,AN8*(AN$34/AN$4))</f>
        <v>2</v>
      </c>
      <c r="AO38">
        <f t="shared" si="31"/>
        <v>0</v>
      </c>
      <c r="AP38">
        <f>AD38+AM38</f>
        <v>5</v>
      </c>
      <c r="AQ38">
        <f>AE38+AN38</f>
        <v>6</v>
      </c>
      <c r="AR38">
        <f>AO38*'[41]Key Inputs'!$C$15</f>
        <v>0</v>
      </c>
      <c r="AX38">
        <f t="shared" ref="AX38:BI48" si="32">IF(ISERROR(AX8*(AX$34/AX$4)),0,AX8*(AX$34/AX$4))</f>
        <v>0</v>
      </c>
      <c r="AY38">
        <f t="shared" si="32"/>
        <v>0</v>
      </c>
      <c r="AZ38">
        <f t="shared" si="32"/>
        <v>1</v>
      </c>
      <c r="BA38">
        <f t="shared" si="32"/>
        <v>5</v>
      </c>
      <c r="BB38">
        <f t="shared" si="32"/>
        <v>4</v>
      </c>
      <c r="BH38">
        <f t="shared" si="32"/>
        <v>1</v>
      </c>
      <c r="BI38">
        <f t="shared" si="32"/>
        <v>0</v>
      </c>
      <c r="BJ38">
        <f>(BH38*BH$37)+(BI38*BI$37)</f>
        <v>8</v>
      </c>
      <c r="BK38">
        <f t="shared" ref="BK38:BL48" si="33">IF(ISERROR(BK8*(BK$34/BK$4)),0,BK8*(BK$34/BK$4))</f>
        <v>5</v>
      </c>
      <c r="BL38">
        <f t="shared" si="33"/>
        <v>0</v>
      </c>
      <c r="BM38">
        <f>BA38+BJ38</f>
        <v>13</v>
      </c>
      <c r="BN38">
        <f>BB38+BK38</f>
        <v>9</v>
      </c>
      <c r="BO38">
        <f>BL38*'[41]Key Inputs'!$D$15</f>
        <v>0</v>
      </c>
      <c r="BU38">
        <f t="shared" ref="BU38:CF48" si="34">IF(ISERROR(BU8*(BU$34/BU$4)),0,BU8*(BU$34/BU$4))</f>
        <v>3</v>
      </c>
      <c r="BV38">
        <f t="shared" si="34"/>
        <v>0</v>
      </c>
      <c r="BW38">
        <f t="shared" si="34"/>
        <v>2</v>
      </c>
      <c r="BX38">
        <f t="shared" si="34"/>
        <v>39</v>
      </c>
      <c r="BY38">
        <f t="shared" si="34"/>
        <v>26</v>
      </c>
      <c r="CE38">
        <f t="shared" si="34"/>
        <v>4</v>
      </c>
      <c r="CF38">
        <f t="shared" si="34"/>
        <v>1</v>
      </c>
      <c r="CG38">
        <f>(CE38*CE$37)+(CF38*CF$37)</f>
        <v>37</v>
      </c>
      <c r="CH38">
        <f t="shared" ref="CH38:CI48" si="35">IF(ISERROR(CH8*(CH$34/CH$4)),0,CH8*(CH$34/CH$4))</f>
        <v>11</v>
      </c>
      <c r="CI38">
        <f t="shared" si="35"/>
        <v>0</v>
      </c>
      <c r="CJ38">
        <f>BX38+CG38</f>
        <v>76</v>
      </c>
      <c r="CK38">
        <f>BY38+CH38</f>
        <v>37</v>
      </c>
      <c r="CL38">
        <f>CI38*'[41]Key Inputs'!$E$15</f>
        <v>0</v>
      </c>
      <c r="CR38">
        <f t="shared" ref="CR38:DC48" si="36">IF(ISERROR(CR8*(CR$34/CR$4)),0,CR8*(CR$34/CR$4))</f>
        <v>0</v>
      </c>
      <c r="CS38">
        <f t="shared" si="36"/>
        <v>2</v>
      </c>
      <c r="CT38">
        <f t="shared" si="36"/>
        <v>4</v>
      </c>
      <c r="CU38">
        <f t="shared" si="36"/>
        <v>41</v>
      </c>
      <c r="CV38">
        <f t="shared" si="36"/>
        <v>28</v>
      </c>
      <c r="DB38">
        <f t="shared" si="36"/>
        <v>1</v>
      </c>
      <c r="DC38">
        <f t="shared" si="36"/>
        <v>1</v>
      </c>
      <c r="DD38">
        <f t="shared" ref="DD38:DD48" si="37">(DB38*DB$37)+(DC38*DC$37)</f>
        <v>13</v>
      </c>
      <c r="DE38">
        <f t="shared" ref="DE38:DF48" si="38">IF(ISERROR(DE8*(DE$34/DE$4)),0,DE8*(DE$34/DE$4))</f>
        <v>8</v>
      </c>
      <c r="DF38">
        <f t="shared" si="38"/>
        <v>0</v>
      </c>
      <c r="DG38">
        <f t="shared" ref="DG38:DH48" si="39">CU38+DD38</f>
        <v>54</v>
      </c>
      <c r="DH38">
        <f t="shared" si="39"/>
        <v>36</v>
      </c>
      <c r="DI38">
        <f>DF38*'[41]Key Inputs'!$F$15</f>
        <v>0</v>
      </c>
      <c r="DO38">
        <f t="shared" ref="DO38:DZ48" si="40">IF(ISERROR(DO8*(DO$34/DO$4)),0,DO8*(DO$34/DO$4))</f>
        <v>0</v>
      </c>
      <c r="DP38">
        <f t="shared" si="40"/>
        <v>0</v>
      </c>
      <c r="DQ38">
        <f t="shared" si="40"/>
        <v>2</v>
      </c>
      <c r="DR38">
        <f t="shared" si="40"/>
        <v>10</v>
      </c>
      <c r="DS38">
        <f t="shared" si="40"/>
        <v>8</v>
      </c>
      <c r="DY38">
        <f t="shared" si="40"/>
        <v>1</v>
      </c>
      <c r="DZ38">
        <f t="shared" si="40"/>
        <v>0</v>
      </c>
      <c r="EA38">
        <f>(DY38*DY$37)+(DZ38*DZ$37)</f>
        <v>8</v>
      </c>
      <c r="EB38">
        <f t="shared" ref="EB38:EC48" si="41">IF(ISERROR(EB8*(EB$34/EB$4)),0,EB8*(EB$34/EB$4))</f>
        <v>0</v>
      </c>
      <c r="EC38">
        <f t="shared" si="41"/>
        <v>0</v>
      </c>
      <c r="ED38">
        <f>DR38+EA38</f>
        <v>18</v>
      </c>
      <c r="EE38">
        <f>DS38+EB38</f>
        <v>8</v>
      </c>
      <c r="EF38">
        <f>EC38*'[41]Key Inputs'!$G$15</f>
        <v>0</v>
      </c>
      <c r="EL38">
        <f t="shared" ref="EL38:EP48" si="42">D38+AA38+AX38+BU38+CR38+DO38</f>
        <v>3</v>
      </c>
      <c r="EM38">
        <f t="shared" si="42"/>
        <v>2</v>
      </c>
      <c r="EN38">
        <f t="shared" si="42"/>
        <v>10</v>
      </c>
      <c r="EO38">
        <f t="shared" si="42"/>
        <v>100</v>
      </c>
      <c r="EP38">
        <f t="shared" si="42"/>
        <v>70</v>
      </c>
      <c r="EV38">
        <f t="shared" ref="EV38:EZ48" si="43">N38+AK38+BH38+CE38+DB38+DY38</f>
        <v>7</v>
      </c>
      <c r="EW38">
        <f t="shared" si="43"/>
        <v>2</v>
      </c>
      <c r="EX38">
        <f t="shared" si="43"/>
        <v>66</v>
      </c>
      <c r="EY38">
        <f t="shared" si="43"/>
        <v>26</v>
      </c>
      <c r="EZ38">
        <f t="shared" si="43"/>
        <v>0</v>
      </c>
      <c r="FA38">
        <f>EO38+EX38</f>
        <v>166</v>
      </c>
      <c r="FB38">
        <f>EP38+EY38</f>
        <v>96</v>
      </c>
      <c r="FC38">
        <f>EZ38*'[41]Key Inputs'!$G$15</f>
        <v>0</v>
      </c>
      <c r="FI38">
        <f t="shared" ref="FI38:FM48" si="44">EL38-D38</f>
        <v>3</v>
      </c>
      <c r="FJ38">
        <f t="shared" si="44"/>
        <v>2</v>
      </c>
      <c r="FK38">
        <f t="shared" si="44"/>
        <v>10</v>
      </c>
      <c r="FL38">
        <f t="shared" si="44"/>
        <v>100</v>
      </c>
      <c r="FM38">
        <f t="shared" si="44"/>
        <v>70</v>
      </c>
      <c r="FS38">
        <f t="shared" ref="FS38:FW48" si="45">EV38-N38</f>
        <v>7</v>
      </c>
      <c r="FT38">
        <f t="shared" si="45"/>
        <v>2</v>
      </c>
      <c r="FU38">
        <f t="shared" si="45"/>
        <v>66</v>
      </c>
      <c r="FV38">
        <f t="shared" si="45"/>
        <v>26</v>
      </c>
      <c r="FW38">
        <f t="shared" si="45"/>
        <v>0</v>
      </c>
      <c r="FX38">
        <f>FL38+FU38</f>
        <v>166</v>
      </c>
      <c r="FY38">
        <f>FM38+FV38</f>
        <v>96</v>
      </c>
      <c r="FZ38">
        <f>FW38*'[41]Key Inputs'!$G$15</f>
        <v>0</v>
      </c>
      <c r="GA38" s="24"/>
      <c r="GB38" s="24"/>
      <c r="GC38" s="24"/>
      <c r="GD38" s="24"/>
      <c r="GE38" s="24"/>
    </row>
    <row r="39" spans="1:187" hidden="1">
      <c r="A39">
        <v>2</v>
      </c>
      <c r="B39" s="26" t="s">
        <v>141</v>
      </c>
      <c r="C39">
        <v>2</v>
      </c>
      <c r="D39">
        <f t="shared" si="27"/>
        <v>0</v>
      </c>
      <c r="E39">
        <f t="shared" si="27"/>
        <v>0</v>
      </c>
      <c r="F39">
        <f t="shared" si="27"/>
        <v>0</v>
      </c>
      <c r="G39">
        <f t="shared" si="27"/>
        <v>0</v>
      </c>
      <c r="H39">
        <f t="shared" si="27"/>
        <v>0</v>
      </c>
      <c r="N39">
        <f t="shared" si="27"/>
        <v>0</v>
      </c>
      <c r="O39">
        <f t="shared" si="27"/>
        <v>0</v>
      </c>
      <c r="P39">
        <f t="shared" ref="P39:P47" si="46">(N39*N$37)+(O39*O$37)</f>
        <v>0</v>
      </c>
      <c r="Q39">
        <f t="shared" si="28"/>
        <v>0</v>
      </c>
      <c r="R39">
        <f t="shared" si="28"/>
        <v>0</v>
      </c>
      <c r="S39">
        <f t="shared" si="29"/>
        <v>0</v>
      </c>
      <c r="T39">
        <f t="shared" si="29"/>
        <v>0</v>
      </c>
      <c r="U39">
        <f>R39*'[41]Key Inputs'!$B$15</f>
        <v>0</v>
      </c>
      <c r="AA39">
        <f t="shared" si="30"/>
        <v>0</v>
      </c>
      <c r="AB39">
        <f t="shared" si="30"/>
        <v>0</v>
      </c>
      <c r="AC39">
        <f t="shared" si="30"/>
        <v>1</v>
      </c>
      <c r="AD39">
        <f t="shared" si="30"/>
        <v>5</v>
      </c>
      <c r="AE39">
        <f t="shared" si="30"/>
        <v>4</v>
      </c>
      <c r="AK39">
        <f t="shared" si="30"/>
        <v>0</v>
      </c>
      <c r="AL39">
        <f t="shared" si="30"/>
        <v>0</v>
      </c>
      <c r="AM39">
        <f t="shared" ref="AM39:AM47" si="47">(AK39*AK$37)+(AL39*AL$37)</f>
        <v>0</v>
      </c>
      <c r="AN39">
        <f t="shared" si="31"/>
        <v>0</v>
      </c>
      <c r="AO39">
        <f t="shared" si="31"/>
        <v>0</v>
      </c>
      <c r="AP39">
        <f t="shared" ref="AP39:AQ47" si="48">AD39+AM39</f>
        <v>5</v>
      </c>
      <c r="AQ39">
        <f t="shared" si="48"/>
        <v>4</v>
      </c>
      <c r="AR39">
        <f>AO39*'[41]Key Inputs'!$C$15</f>
        <v>0</v>
      </c>
      <c r="AX39">
        <f t="shared" si="32"/>
        <v>0</v>
      </c>
      <c r="AY39">
        <f t="shared" si="32"/>
        <v>0</v>
      </c>
      <c r="AZ39">
        <f t="shared" si="32"/>
        <v>2</v>
      </c>
      <c r="BA39">
        <f t="shared" si="32"/>
        <v>10</v>
      </c>
      <c r="BB39">
        <f t="shared" si="32"/>
        <v>8</v>
      </c>
      <c r="BH39">
        <f t="shared" si="32"/>
        <v>0</v>
      </c>
      <c r="BI39">
        <f t="shared" si="32"/>
        <v>2</v>
      </c>
      <c r="BJ39">
        <f t="shared" ref="BJ39:BJ47" si="49">(BH39*BH$37)+(BI39*BI$37)</f>
        <v>10</v>
      </c>
      <c r="BK39">
        <f t="shared" si="33"/>
        <v>11</v>
      </c>
      <c r="BL39">
        <f t="shared" si="33"/>
        <v>0</v>
      </c>
      <c r="BM39">
        <f t="shared" ref="BM39:BN47" si="50">BA39+BJ39</f>
        <v>20</v>
      </c>
      <c r="BN39">
        <f t="shared" si="50"/>
        <v>19</v>
      </c>
      <c r="BO39">
        <f>BL39*'[41]Key Inputs'!$D$15</f>
        <v>0</v>
      </c>
      <c r="BU39">
        <f t="shared" si="34"/>
        <v>0</v>
      </c>
      <c r="BV39">
        <f t="shared" si="34"/>
        <v>0</v>
      </c>
      <c r="BW39">
        <f t="shared" si="34"/>
        <v>0</v>
      </c>
      <c r="BX39">
        <f t="shared" si="34"/>
        <v>0</v>
      </c>
      <c r="BY39">
        <f t="shared" si="34"/>
        <v>0</v>
      </c>
      <c r="CE39">
        <f t="shared" si="34"/>
        <v>0</v>
      </c>
      <c r="CF39">
        <f t="shared" si="34"/>
        <v>1</v>
      </c>
      <c r="CG39">
        <f t="shared" ref="CG39:CG47" si="51">(CE39*CE$37)+(CF39*CF$37)</f>
        <v>5</v>
      </c>
      <c r="CH39">
        <f t="shared" si="35"/>
        <v>4</v>
      </c>
      <c r="CI39">
        <f t="shared" si="35"/>
        <v>0</v>
      </c>
      <c r="CJ39">
        <f t="shared" ref="CJ39:CK47" si="52">BX39+CG39</f>
        <v>5</v>
      </c>
      <c r="CK39">
        <f t="shared" si="52"/>
        <v>4</v>
      </c>
      <c r="CL39">
        <f>CI39*'[41]Key Inputs'!$E$15</f>
        <v>0</v>
      </c>
      <c r="CR39">
        <f t="shared" si="36"/>
        <v>0</v>
      </c>
      <c r="CS39">
        <f t="shared" si="36"/>
        <v>0</v>
      </c>
      <c r="CT39">
        <f t="shared" si="36"/>
        <v>1</v>
      </c>
      <c r="CU39">
        <f t="shared" si="36"/>
        <v>5</v>
      </c>
      <c r="CV39">
        <f t="shared" si="36"/>
        <v>4</v>
      </c>
      <c r="DB39">
        <f t="shared" si="36"/>
        <v>0</v>
      </c>
      <c r="DC39">
        <f t="shared" si="36"/>
        <v>2</v>
      </c>
      <c r="DD39">
        <f t="shared" si="37"/>
        <v>10</v>
      </c>
      <c r="DE39">
        <f t="shared" si="38"/>
        <v>2</v>
      </c>
      <c r="DF39">
        <f t="shared" si="38"/>
        <v>0</v>
      </c>
      <c r="DG39">
        <f t="shared" si="39"/>
        <v>15</v>
      </c>
      <c r="DH39">
        <f t="shared" si="39"/>
        <v>6</v>
      </c>
      <c r="DI39">
        <f>DF39*'[41]Key Inputs'!$F$15</f>
        <v>0</v>
      </c>
      <c r="DO39">
        <f t="shared" si="40"/>
        <v>0</v>
      </c>
      <c r="DP39">
        <f t="shared" si="40"/>
        <v>1</v>
      </c>
      <c r="DQ39">
        <f t="shared" si="40"/>
        <v>3</v>
      </c>
      <c r="DR39">
        <f t="shared" si="40"/>
        <v>23</v>
      </c>
      <c r="DS39">
        <f t="shared" si="40"/>
        <v>18</v>
      </c>
      <c r="DY39">
        <f t="shared" si="40"/>
        <v>0</v>
      </c>
      <c r="DZ39">
        <f t="shared" si="40"/>
        <v>3</v>
      </c>
      <c r="EA39">
        <f t="shared" ref="EA39:EA47" si="53">(DY39*DY$37)+(DZ39*DZ$37)</f>
        <v>15</v>
      </c>
      <c r="EB39">
        <f t="shared" si="41"/>
        <v>3</v>
      </c>
      <c r="EC39">
        <f t="shared" si="41"/>
        <v>0</v>
      </c>
      <c r="ED39">
        <f t="shared" ref="ED39:EE47" si="54">DR39+EA39</f>
        <v>38</v>
      </c>
      <c r="EE39">
        <f t="shared" si="54"/>
        <v>21</v>
      </c>
      <c r="EF39">
        <f>EC39*'[41]Key Inputs'!$G$15</f>
        <v>0</v>
      </c>
      <c r="EL39">
        <f t="shared" si="42"/>
        <v>0</v>
      </c>
      <c r="EM39">
        <f t="shared" si="42"/>
        <v>1</v>
      </c>
      <c r="EN39">
        <f t="shared" si="42"/>
        <v>7</v>
      </c>
      <c r="EO39">
        <f t="shared" si="42"/>
        <v>43</v>
      </c>
      <c r="EP39">
        <f t="shared" si="42"/>
        <v>34</v>
      </c>
      <c r="EV39">
        <f t="shared" si="43"/>
        <v>0</v>
      </c>
      <c r="EW39">
        <f t="shared" si="43"/>
        <v>8</v>
      </c>
      <c r="EX39">
        <f t="shared" si="43"/>
        <v>40</v>
      </c>
      <c r="EY39">
        <f t="shared" si="43"/>
        <v>20</v>
      </c>
      <c r="EZ39">
        <f t="shared" si="43"/>
        <v>0</v>
      </c>
      <c r="FA39">
        <f t="shared" ref="FA39:FB47" si="55">EO39+EX39</f>
        <v>83</v>
      </c>
      <c r="FB39">
        <f t="shared" si="55"/>
        <v>54</v>
      </c>
      <c r="FC39">
        <f>EZ39*'[41]Key Inputs'!$G$15</f>
        <v>0</v>
      </c>
      <c r="FI39">
        <f t="shared" si="44"/>
        <v>0</v>
      </c>
      <c r="FJ39">
        <f t="shared" si="44"/>
        <v>1</v>
      </c>
      <c r="FK39">
        <f t="shared" si="44"/>
        <v>7</v>
      </c>
      <c r="FL39">
        <f t="shared" si="44"/>
        <v>43</v>
      </c>
      <c r="FM39">
        <f t="shared" si="44"/>
        <v>34</v>
      </c>
      <c r="FS39">
        <f t="shared" si="45"/>
        <v>0</v>
      </c>
      <c r="FT39">
        <f t="shared" si="45"/>
        <v>8</v>
      </c>
      <c r="FU39">
        <f t="shared" si="45"/>
        <v>40</v>
      </c>
      <c r="FV39">
        <f t="shared" si="45"/>
        <v>20</v>
      </c>
      <c r="FW39">
        <f t="shared" si="45"/>
        <v>0</v>
      </c>
      <c r="FX39">
        <f t="shared" ref="FX39:FY47" si="56">FL39+FU39</f>
        <v>83</v>
      </c>
      <c r="FY39">
        <f t="shared" si="56"/>
        <v>54</v>
      </c>
      <c r="FZ39">
        <f>FW39*'[41]Key Inputs'!$G$15</f>
        <v>0</v>
      </c>
      <c r="GA39" s="24"/>
      <c r="GB39" s="24"/>
      <c r="GC39" s="24"/>
      <c r="GD39" s="24"/>
      <c r="GE39" s="24"/>
    </row>
    <row r="40" spans="1:187" hidden="1">
      <c r="A40">
        <v>3</v>
      </c>
      <c r="B40" s="26" t="s">
        <v>142</v>
      </c>
      <c r="C40">
        <v>3</v>
      </c>
      <c r="D40">
        <f t="shared" si="27"/>
        <v>0</v>
      </c>
      <c r="E40">
        <f t="shared" si="27"/>
        <v>0</v>
      </c>
      <c r="F40">
        <f t="shared" si="27"/>
        <v>0</v>
      </c>
      <c r="G40">
        <f t="shared" si="27"/>
        <v>0</v>
      </c>
      <c r="H40">
        <f t="shared" si="27"/>
        <v>0</v>
      </c>
      <c r="N40">
        <f t="shared" si="27"/>
        <v>0</v>
      </c>
      <c r="O40">
        <f t="shared" si="27"/>
        <v>0</v>
      </c>
      <c r="P40">
        <f t="shared" si="46"/>
        <v>0</v>
      </c>
      <c r="Q40">
        <f t="shared" si="28"/>
        <v>0</v>
      </c>
      <c r="R40">
        <f t="shared" si="28"/>
        <v>0</v>
      </c>
      <c r="S40">
        <f t="shared" si="29"/>
        <v>0</v>
      </c>
      <c r="T40">
        <f t="shared" si="29"/>
        <v>0</v>
      </c>
      <c r="U40">
        <f>R40*'[41]Key Inputs'!$B$15</f>
        <v>0</v>
      </c>
      <c r="AA40">
        <f t="shared" si="30"/>
        <v>0</v>
      </c>
      <c r="AB40">
        <f t="shared" si="30"/>
        <v>0</v>
      </c>
      <c r="AC40">
        <f t="shared" si="30"/>
        <v>1</v>
      </c>
      <c r="AD40">
        <f t="shared" si="30"/>
        <v>5</v>
      </c>
      <c r="AE40">
        <f t="shared" si="30"/>
        <v>4</v>
      </c>
      <c r="AK40">
        <f t="shared" si="30"/>
        <v>0</v>
      </c>
      <c r="AL40">
        <f t="shared" si="30"/>
        <v>0</v>
      </c>
      <c r="AM40">
        <f t="shared" si="47"/>
        <v>0</v>
      </c>
      <c r="AN40">
        <f t="shared" si="31"/>
        <v>1</v>
      </c>
      <c r="AO40">
        <f t="shared" si="31"/>
        <v>0</v>
      </c>
      <c r="AP40">
        <f t="shared" si="48"/>
        <v>5</v>
      </c>
      <c r="AQ40">
        <f t="shared" si="48"/>
        <v>5</v>
      </c>
      <c r="AR40">
        <f>AO40*'[41]Key Inputs'!$C$15</f>
        <v>0</v>
      </c>
      <c r="AX40">
        <f t="shared" si="32"/>
        <v>0</v>
      </c>
      <c r="AY40">
        <f t="shared" si="32"/>
        <v>1</v>
      </c>
      <c r="AZ40">
        <f t="shared" si="32"/>
        <v>11</v>
      </c>
      <c r="BA40">
        <f t="shared" si="32"/>
        <v>73</v>
      </c>
      <c r="BB40">
        <f t="shared" si="32"/>
        <v>50</v>
      </c>
      <c r="BH40">
        <f t="shared" si="32"/>
        <v>0</v>
      </c>
      <c r="BI40">
        <f t="shared" si="32"/>
        <v>3</v>
      </c>
      <c r="BJ40">
        <f t="shared" si="49"/>
        <v>15</v>
      </c>
      <c r="BK40">
        <f t="shared" si="33"/>
        <v>3</v>
      </c>
      <c r="BL40">
        <f t="shared" si="33"/>
        <v>0</v>
      </c>
      <c r="BM40">
        <f t="shared" si="50"/>
        <v>88</v>
      </c>
      <c r="BN40">
        <f t="shared" si="50"/>
        <v>53</v>
      </c>
      <c r="BO40">
        <f>BL40*'[41]Key Inputs'!$D$15</f>
        <v>0</v>
      </c>
      <c r="BU40">
        <f t="shared" si="34"/>
        <v>0</v>
      </c>
      <c r="BV40">
        <f t="shared" si="34"/>
        <v>0</v>
      </c>
      <c r="BW40">
        <f t="shared" si="34"/>
        <v>12</v>
      </c>
      <c r="BX40">
        <f t="shared" si="34"/>
        <v>80</v>
      </c>
      <c r="BY40">
        <f t="shared" si="34"/>
        <v>48</v>
      </c>
      <c r="CE40">
        <f t="shared" si="34"/>
        <v>0</v>
      </c>
      <c r="CF40">
        <f t="shared" si="34"/>
        <v>3</v>
      </c>
      <c r="CG40">
        <f t="shared" si="51"/>
        <v>15</v>
      </c>
      <c r="CH40">
        <f t="shared" si="35"/>
        <v>0</v>
      </c>
      <c r="CI40">
        <f t="shared" si="35"/>
        <v>0</v>
      </c>
      <c r="CJ40">
        <f t="shared" si="52"/>
        <v>95</v>
      </c>
      <c r="CK40">
        <f t="shared" si="52"/>
        <v>48</v>
      </c>
      <c r="CL40">
        <f>CI40*'[41]Key Inputs'!$E$15</f>
        <v>0</v>
      </c>
      <c r="CR40">
        <f t="shared" si="36"/>
        <v>1</v>
      </c>
      <c r="CS40">
        <f t="shared" si="36"/>
        <v>0</v>
      </c>
      <c r="CT40">
        <f t="shared" si="36"/>
        <v>11</v>
      </c>
      <c r="CU40">
        <f t="shared" si="36"/>
        <v>78</v>
      </c>
      <c r="CV40">
        <f t="shared" si="36"/>
        <v>50</v>
      </c>
      <c r="DB40">
        <f t="shared" si="36"/>
        <v>1</v>
      </c>
      <c r="DC40">
        <f t="shared" si="36"/>
        <v>10</v>
      </c>
      <c r="DD40">
        <f t="shared" si="37"/>
        <v>58</v>
      </c>
      <c r="DE40">
        <f t="shared" si="38"/>
        <v>0</v>
      </c>
      <c r="DF40">
        <f t="shared" si="38"/>
        <v>0</v>
      </c>
      <c r="DG40">
        <f t="shared" si="39"/>
        <v>136</v>
      </c>
      <c r="DH40">
        <f t="shared" si="39"/>
        <v>50</v>
      </c>
      <c r="DI40">
        <f>DF40*'[41]Key Inputs'!$F$15</f>
        <v>0</v>
      </c>
      <c r="DO40">
        <f t="shared" si="40"/>
        <v>0</v>
      </c>
      <c r="DP40">
        <f t="shared" si="40"/>
        <v>0</v>
      </c>
      <c r="DQ40">
        <f t="shared" si="40"/>
        <v>11</v>
      </c>
      <c r="DR40">
        <f t="shared" si="40"/>
        <v>65</v>
      </c>
      <c r="DS40">
        <f t="shared" si="40"/>
        <v>44</v>
      </c>
      <c r="DY40">
        <f t="shared" si="40"/>
        <v>1</v>
      </c>
      <c r="DZ40">
        <f t="shared" si="40"/>
        <v>6</v>
      </c>
      <c r="EA40">
        <f t="shared" si="53"/>
        <v>38</v>
      </c>
      <c r="EB40">
        <f t="shared" si="41"/>
        <v>1</v>
      </c>
      <c r="EC40">
        <f t="shared" si="41"/>
        <v>0</v>
      </c>
      <c r="ED40">
        <f t="shared" si="54"/>
        <v>103</v>
      </c>
      <c r="EE40">
        <f t="shared" si="54"/>
        <v>45</v>
      </c>
      <c r="EF40">
        <f>EC40*'[41]Key Inputs'!$G$15</f>
        <v>0</v>
      </c>
      <c r="EL40">
        <f t="shared" si="42"/>
        <v>1</v>
      </c>
      <c r="EM40">
        <f t="shared" si="42"/>
        <v>1</v>
      </c>
      <c r="EN40">
        <f t="shared" si="42"/>
        <v>46</v>
      </c>
      <c r="EO40">
        <f t="shared" si="42"/>
        <v>301</v>
      </c>
      <c r="EP40">
        <f t="shared" si="42"/>
        <v>196</v>
      </c>
      <c r="EV40">
        <f t="shared" si="43"/>
        <v>2</v>
      </c>
      <c r="EW40">
        <f t="shared" si="43"/>
        <v>22</v>
      </c>
      <c r="EX40">
        <f t="shared" si="43"/>
        <v>126</v>
      </c>
      <c r="EY40">
        <f t="shared" si="43"/>
        <v>5</v>
      </c>
      <c r="EZ40">
        <f t="shared" si="43"/>
        <v>0</v>
      </c>
      <c r="FA40">
        <f t="shared" si="55"/>
        <v>427</v>
      </c>
      <c r="FB40">
        <f t="shared" si="55"/>
        <v>201</v>
      </c>
      <c r="FC40">
        <f>EZ40*'[41]Key Inputs'!$G$15</f>
        <v>0</v>
      </c>
      <c r="FI40">
        <f t="shared" si="44"/>
        <v>1</v>
      </c>
      <c r="FJ40">
        <f t="shared" si="44"/>
        <v>1</v>
      </c>
      <c r="FK40">
        <f t="shared" si="44"/>
        <v>46</v>
      </c>
      <c r="FL40">
        <f t="shared" si="44"/>
        <v>301</v>
      </c>
      <c r="FM40">
        <f t="shared" si="44"/>
        <v>196</v>
      </c>
      <c r="FS40">
        <f t="shared" si="45"/>
        <v>2</v>
      </c>
      <c r="FT40">
        <f t="shared" si="45"/>
        <v>22</v>
      </c>
      <c r="FU40">
        <f t="shared" si="45"/>
        <v>126</v>
      </c>
      <c r="FV40">
        <f t="shared" si="45"/>
        <v>5</v>
      </c>
      <c r="FW40">
        <f t="shared" si="45"/>
        <v>0</v>
      </c>
      <c r="FX40">
        <f t="shared" si="56"/>
        <v>427</v>
      </c>
      <c r="FY40">
        <f t="shared" si="56"/>
        <v>201</v>
      </c>
      <c r="FZ40">
        <f>FW40*'[41]Key Inputs'!$G$15</f>
        <v>0</v>
      </c>
      <c r="GA40" s="24"/>
      <c r="GB40" s="24"/>
      <c r="GC40" s="24"/>
      <c r="GD40" s="24"/>
      <c r="GE40" s="24"/>
    </row>
    <row r="41" spans="1:187" hidden="1">
      <c r="A41">
        <v>4</v>
      </c>
      <c r="B41" s="26" t="s">
        <v>143</v>
      </c>
      <c r="C41">
        <v>4</v>
      </c>
      <c r="D41">
        <f t="shared" si="27"/>
        <v>0</v>
      </c>
      <c r="E41">
        <f t="shared" si="27"/>
        <v>0</v>
      </c>
      <c r="F41">
        <f t="shared" si="27"/>
        <v>0</v>
      </c>
      <c r="G41">
        <f t="shared" si="27"/>
        <v>0</v>
      </c>
      <c r="H41">
        <f t="shared" si="27"/>
        <v>0</v>
      </c>
      <c r="N41">
        <f t="shared" si="27"/>
        <v>0</v>
      </c>
      <c r="O41">
        <f t="shared" si="27"/>
        <v>0</v>
      </c>
      <c r="P41">
        <f t="shared" si="46"/>
        <v>0</v>
      </c>
      <c r="Q41">
        <f t="shared" si="28"/>
        <v>0</v>
      </c>
      <c r="R41">
        <f t="shared" si="28"/>
        <v>0</v>
      </c>
      <c r="S41">
        <f t="shared" si="29"/>
        <v>0</v>
      </c>
      <c r="T41">
        <f t="shared" si="29"/>
        <v>0</v>
      </c>
      <c r="U41">
        <f>R41*'[41]Key Inputs'!$B$15</f>
        <v>0</v>
      </c>
      <c r="AA41">
        <f t="shared" si="30"/>
        <v>0</v>
      </c>
      <c r="AB41">
        <f t="shared" si="30"/>
        <v>0</v>
      </c>
      <c r="AC41">
        <f t="shared" si="30"/>
        <v>1</v>
      </c>
      <c r="AD41">
        <f t="shared" si="30"/>
        <v>5</v>
      </c>
      <c r="AE41">
        <f t="shared" si="30"/>
        <v>4</v>
      </c>
      <c r="AK41">
        <f t="shared" si="30"/>
        <v>0</v>
      </c>
      <c r="AL41">
        <f t="shared" si="30"/>
        <v>1</v>
      </c>
      <c r="AM41">
        <f t="shared" si="47"/>
        <v>5</v>
      </c>
      <c r="AN41">
        <f t="shared" si="31"/>
        <v>0</v>
      </c>
      <c r="AO41">
        <f t="shared" si="31"/>
        <v>0</v>
      </c>
      <c r="AP41">
        <f t="shared" si="48"/>
        <v>10</v>
      </c>
      <c r="AQ41">
        <f t="shared" si="48"/>
        <v>4</v>
      </c>
      <c r="AR41">
        <f>AO41*'[41]Key Inputs'!$C$15</f>
        <v>0</v>
      </c>
      <c r="AX41">
        <f t="shared" si="32"/>
        <v>0</v>
      </c>
      <c r="AY41">
        <f t="shared" si="32"/>
        <v>0</v>
      </c>
      <c r="AZ41">
        <f t="shared" si="32"/>
        <v>1</v>
      </c>
      <c r="BA41">
        <f t="shared" si="32"/>
        <v>5</v>
      </c>
      <c r="BB41">
        <f t="shared" si="32"/>
        <v>4</v>
      </c>
      <c r="BH41">
        <f t="shared" si="32"/>
        <v>0</v>
      </c>
      <c r="BI41">
        <f t="shared" si="32"/>
        <v>2</v>
      </c>
      <c r="BJ41">
        <f t="shared" si="49"/>
        <v>10</v>
      </c>
      <c r="BK41">
        <f t="shared" si="33"/>
        <v>0</v>
      </c>
      <c r="BL41">
        <f t="shared" si="33"/>
        <v>0</v>
      </c>
      <c r="BM41">
        <f t="shared" si="50"/>
        <v>15</v>
      </c>
      <c r="BN41">
        <f t="shared" si="50"/>
        <v>4</v>
      </c>
      <c r="BO41">
        <f>BL41*'[41]Key Inputs'!$D$15</f>
        <v>0</v>
      </c>
      <c r="BU41">
        <f t="shared" si="34"/>
        <v>0</v>
      </c>
      <c r="BV41">
        <f t="shared" si="34"/>
        <v>0</v>
      </c>
      <c r="BW41">
        <f t="shared" si="34"/>
        <v>1</v>
      </c>
      <c r="BX41">
        <f t="shared" si="34"/>
        <v>5</v>
      </c>
      <c r="BY41">
        <f t="shared" si="34"/>
        <v>4</v>
      </c>
      <c r="CE41">
        <f t="shared" si="34"/>
        <v>0</v>
      </c>
      <c r="CF41">
        <f t="shared" si="34"/>
        <v>2</v>
      </c>
      <c r="CG41">
        <f t="shared" si="51"/>
        <v>10</v>
      </c>
      <c r="CH41">
        <f t="shared" si="35"/>
        <v>6</v>
      </c>
      <c r="CI41">
        <f t="shared" si="35"/>
        <v>0</v>
      </c>
      <c r="CJ41">
        <f t="shared" si="52"/>
        <v>15</v>
      </c>
      <c r="CK41">
        <f t="shared" si="52"/>
        <v>10</v>
      </c>
      <c r="CL41">
        <f>CI41*'[41]Key Inputs'!$E$15</f>
        <v>0</v>
      </c>
      <c r="CR41">
        <f t="shared" si="36"/>
        <v>1</v>
      </c>
      <c r="CS41">
        <f t="shared" si="36"/>
        <v>0</v>
      </c>
      <c r="CT41">
        <f t="shared" si="36"/>
        <v>4</v>
      </c>
      <c r="CU41">
        <f t="shared" si="36"/>
        <v>28</v>
      </c>
      <c r="CV41">
        <f t="shared" si="36"/>
        <v>22</v>
      </c>
      <c r="DB41">
        <f t="shared" si="36"/>
        <v>0</v>
      </c>
      <c r="DC41">
        <f t="shared" si="36"/>
        <v>6</v>
      </c>
      <c r="DD41">
        <f t="shared" si="37"/>
        <v>30</v>
      </c>
      <c r="DE41">
        <f t="shared" si="38"/>
        <v>3</v>
      </c>
      <c r="DF41">
        <f t="shared" si="38"/>
        <v>0</v>
      </c>
      <c r="DG41">
        <f t="shared" si="39"/>
        <v>58</v>
      </c>
      <c r="DH41">
        <f t="shared" si="39"/>
        <v>25</v>
      </c>
      <c r="DI41">
        <f>DF41*'[41]Key Inputs'!$F$15</f>
        <v>0</v>
      </c>
      <c r="DO41">
        <f t="shared" si="40"/>
        <v>1</v>
      </c>
      <c r="DP41">
        <f t="shared" si="40"/>
        <v>0</v>
      </c>
      <c r="DQ41">
        <f t="shared" si="40"/>
        <v>3</v>
      </c>
      <c r="DR41">
        <f t="shared" si="40"/>
        <v>28</v>
      </c>
      <c r="DS41">
        <f t="shared" si="40"/>
        <v>18</v>
      </c>
      <c r="DY41">
        <f t="shared" si="40"/>
        <v>0</v>
      </c>
      <c r="DZ41">
        <f t="shared" si="40"/>
        <v>4</v>
      </c>
      <c r="EA41">
        <f t="shared" si="53"/>
        <v>20</v>
      </c>
      <c r="EB41">
        <f t="shared" si="41"/>
        <v>3</v>
      </c>
      <c r="EC41">
        <f t="shared" si="41"/>
        <v>0</v>
      </c>
      <c r="ED41">
        <f t="shared" si="54"/>
        <v>48</v>
      </c>
      <c r="EE41">
        <f t="shared" si="54"/>
        <v>21</v>
      </c>
      <c r="EF41">
        <f>EC41*'[41]Key Inputs'!$G$15</f>
        <v>0</v>
      </c>
      <c r="EL41">
        <f t="shared" si="42"/>
        <v>2</v>
      </c>
      <c r="EM41">
        <f t="shared" si="42"/>
        <v>0</v>
      </c>
      <c r="EN41">
        <f t="shared" si="42"/>
        <v>10</v>
      </c>
      <c r="EO41">
        <f t="shared" si="42"/>
        <v>71</v>
      </c>
      <c r="EP41">
        <f t="shared" si="42"/>
        <v>52</v>
      </c>
      <c r="EV41">
        <f t="shared" si="43"/>
        <v>0</v>
      </c>
      <c r="EW41">
        <f t="shared" si="43"/>
        <v>15</v>
      </c>
      <c r="EX41">
        <f t="shared" si="43"/>
        <v>75</v>
      </c>
      <c r="EY41">
        <f t="shared" si="43"/>
        <v>12</v>
      </c>
      <c r="EZ41">
        <f t="shared" si="43"/>
        <v>0</v>
      </c>
      <c r="FA41">
        <f t="shared" si="55"/>
        <v>146</v>
      </c>
      <c r="FB41">
        <f t="shared" si="55"/>
        <v>64</v>
      </c>
      <c r="FC41">
        <f>EZ41*'[41]Key Inputs'!$G$15</f>
        <v>0</v>
      </c>
      <c r="FI41">
        <f t="shared" si="44"/>
        <v>2</v>
      </c>
      <c r="FJ41">
        <f t="shared" si="44"/>
        <v>0</v>
      </c>
      <c r="FK41">
        <f t="shared" si="44"/>
        <v>10</v>
      </c>
      <c r="FL41">
        <f t="shared" si="44"/>
        <v>71</v>
      </c>
      <c r="FM41">
        <f t="shared" si="44"/>
        <v>52</v>
      </c>
      <c r="FS41">
        <f t="shared" si="45"/>
        <v>0</v>
      </c>
      <c r="FT41">
        <f t="shared" si="45"/>
        <v>15</v>
      </c>
      <c r="FU41">
        <f t="shared" si="45"/>
        <v>75</v>
      </c>
      <c r="FV41">
        <f t="shared" si="45"/>
        <v>12</v>
      </c>
      <c r="FW41">
        <f t="shared" si="45"/>
        <v>0</v>
      </c>
      <c r="FX41">
        <f t="shared" si="56"/>
        <v>146</v>
      </c>
      <c r="FY41">
        <f t="shared" si="56"/>
        <v>64</v>
      </c>
      <c r="FZ41">
        <f>FW41*'[41]Key Inputs'!$G$15</f>
        <v>0</v>
      </c>
      <c r="GA41" s="24"/>
      <c r="GB41" s="24"/>
      <c r="GC41" s="24"/>
      <c r="GD41" s="24"/>
      <c r="GE41" s="24"/>
    </row>
    <row r="42" spans="1:187" hidden="1">
      <c r="A42">
        <v>5</v>
      </c>
      <c r="B42" s="26" t="s">
        <v>144</v>
      </c>
      <c r="C42">
        <v>5</v>
      </c>
      <c r="D42">
        <f t="shared" si="27"/>
        <v>0</v>
      </c>
      <c r="E42">
        <f t="shared" si="27"/>
        <v>0</v>
      </c>
      <c r="F42">
        <f t="shared" si="27"/>
        <v>0</v>
      </c>
      <c r="G42">
        <f t="shared" si="27"/>
        <v>0</v>
      </c>
      <c r="H42">
        <f t="shared" si="27"/>
        <v>0</v>
      </c>
      <c r="N42">
        <f t="shared" si="27"/>
        <v>0</v>
      </c>
      <c r="O42">
        <f t="shared" si="27"/>
        <v>0</v>
      </c>
      <c r="P42">
        <f t="shared" si="46"/>
        <v>0</v>
      </c>
      <c r="Q42">
        <f t="shared" si="28"/>
        <v>0</v>
      </c>
      <c r="R42">
        <f t="shared" si="28"/>
        <v>0</v>
      </c>
      <c r="S42">
        <f t="shared" si="29"/>
        <v>0</v>
      </c>
      <c r="T42">
        <f t="shared" si="29"/>
        <v>0</v>
      </c>
      <c r="U42">
        <f>R42*'[41]Key Inputs'!$B$15</f>
        <v>0</v>
      </c>
      <c r="AA42">
        <f t="shared" si="30"/>
        <v>0</v>
      </c>
      <c r="AB42">
        <f t="shared" si="30"/>
        <v>0</v>
      </c>
      <c r="AC42">
        <f t="shared" si="30"/>
        <v>3</v>
      </c>
      <c r="AD42">
        <f t="shared" si="30"/>
        <v>15</v>
      </c>
      <c r="AE42">
        <f t="shared" si="30"/>
        <v>12</v>
      </c>
      <c r="AK42">
        <f t="shared" si="30"/>
        <v>0</v>
      </c>
      <c r="AL42">
        <f t="shared" si="30"/>
        <v>2</v>
      </c>
      <c r="AM42">
        <f t="shared" si="47"/>
        <v>10</v>
      </c>
      <c r="AN42">
        <f t="shared" si="31"/>
        <v>1</v>
      </c>
      <c r="AO42">
        <f t="shared" si="31"/>
        <v>0</v>
      </c>
      <c r="AP42">
        <f t="shared" si="48"/>
        <v>25</v>
      </c>
      <c r="AQ42">
        <f t="shared" si="48"/>
        <v>13</v>
      </c>
      <c r="AR42">
        <f>AO42*'[41]Key Inputs'!$C$15</f>
        <v>0</v>
      </c>
      <c r="AX42">
        <f t="shared" si="32"/>
        <v>0</v>
      </c>
      <c r="AY42">
        <f t="shared" si="32"/>
        <v>0</v>
      </c>
      <c r="AZ42">
        <f t="shared" si="32"/>
        <v>3</v>
      </c>
      <c r="BA42">
        <f t="shared" si="32"/>
        <v>20</v>
      </c>
      <c r="BB42">
        <f t="shared" si="32"/>
        <v>12</v>
      </c>
      <c r="BH42">
        <f t="shared" si="32"/>
        <v>0</v>
      </c>
      <c r="BI42">
        <f t="shared" si="32"/>
        <v>5</v>
      </c>
      <c r="BJ42">
        <f t="shared" si="49"/>
        <v>25</v>
      </c>
      <c r="BK42">
        <f t="shared" si="33"/>
        <v>11</v>
      </c>
      <c r="BL42">
        <f t="shared" si="33"/>
        <v>0</v>
      </c>
      <c r="BM42">
        <f t="shared" si="50"/>
        <v>45</v>
      </c>
      <c r="BN42">
        <f t="shared" si="50"/>
        <v>23</v>
      </c>
      <c r="BO42">
        <f>BL42*'[41]Key Inputs'!$D$15</f>
        <v>0</v>
      </c>
      <c r="BU42">
        <f t="shared" si="34"/>
        <v>0</v>
      </c>
      <c r="BV42">
        <f t="shared" si="34"/>
        <v>0</v>
      </c>
      <c r="BW42">
        <f t="shared" si="34"/>
        <v>5</v>
      </c>
      <c r="BX42">
        <f t="shared" si="34"/>
        <v>25</v>
      </c>
      <c r="BY42">
        <f t="shared" si="34"/>
        <v>20</v>
      </c>
      <c r="CE42">
        <f t="shared" si="34"/>
        <v>0</v>
      </c>
      <c r="CF42">
        <f t="shared" si="34"/>
        <v>2</v>
      </c>
      <c r="CG42">
        <f t="shared" si="51"/>
        <v>10</v>
      </c>
      <c r="CH42">
        <f t="shared" si="35"/>
        <v>8</v>
      </c>
      <c r="CI42">
        <f t="shared" si="35"/>
        <v>0</v>
      </c>
      <c r="CJ42">
        <f t="shared" si="52"/>
        <v>35</v>
      </c>
      <c r="CK42">
        <f t="shared" si="52"/>
        <v>28</v>
      </c>
      <c r="CL42">
        <f>CI42*'[41]Key Inputs'!$E$15</f>
        <v>0</v>
      </c>
      <c r="CR42">
        <f t="shared" si="36"/>
        <v>0</v>
      </c>
      <c r="CS42">
        <f t="shared" si="36"/>
        <v>0</v>
      </c>
      <c r="CT42">
        <f t="shared" si="36"/>
        <v>6</v>
      </c>
      <c r="CU42">
        <f t="shared" si="36"/>
        <v>35</v>
      </c>
      <c r="CV42">
        <f t="shared" si="36"/>
        <v>24</v>
      </c>
      <c r="DB42">
        <f t="shared" si="36"/>
        <v>0</v>
      </c>
      <c r="DC42">
        <f t="shared" si="36"/>
        <v>4</v>
      </c>
      <c r="DD42">
        <f t="shared" si="37"/>
        <v>20</v>
      </c>
      <c r="DE42">
        <f t="shared" si="38"/>
        <v>3</v>
      </c>
      <c r="DF42">
        <f t="shared" si="38"/>
        <v>0</v>
      </c>
      <c r="DG42">
        <f t="shared" si="39"/>
        <v>55</v>
      </c>
      <c r="DH42">
        <f t="shared" si="39"/>
        <v>27</v>
      </c>
      <c r="DI42">
        <f>DF42*'[41]Key Inputs'!$F$15</f>
        <v>0</v>
      </c>
      <c r="DO42">
        <f t="shared" si="40"/>
        <v>0</v>
      </c>
      <c r="DP42">
        <f t="shared" si="40"/>
        <v>0</v>
      </c>
      <c r="DQ42">
        <f t="shared" si="40"/>
        <v>5</v>
      </c>
      <c r="DR42">
        <f t="shared" si="40"/>
        <v>30</v>
      </c>
      <c r="DS42">
        <f t="shared" si="40"/>
        <v>20</v>
      </c>
      <c r="DY42">
        <f t="shared" si="40"/>
        <v>0</v>
      </c>
      <c r="DZ42">
        <f t="shared" si="40"/>
        <v>7</v>
      </c>
      <c r="EA42">
        <f t="shared" si="53"/>
        <v>35</v>
      </c>
      <c r="EB42">
        <f t="shared" si="41"/>
        <v>0</v>
      </c>
      <c r="EC42">
        <f t="shared" si="41"/>
        <v>0</v>
      </c>
      <c r="ED42">
        <f t="shared" si="54"/>
        <v>65</v>
      </c>
      <c r="EE42">
        <f t="shared" si="54"/>
        <v>20</v>
      </c>
      <c r="EF42">
        <f>EC42*'[41]Key Inputs'!$G$15</f>
        <v>0</v>
      </c>
      <c r="EL42">
        <f t="shared" si="42"/>
        <v>0</v>
      </c>
      <c r="EM42">
        <f t="shared" si="42"/>
        <v>0</v>
      </c>
      <c r="EN42">
        <f t="shared" si="42"/>
        <v>22</v>
      </c>
      <c r="EO42">
        <f t="shared" si="42"/>
        <v>125</v>
      </c>
      <c r="EP42">
        <f t="shared" si="42"/>
        <v>88</v>
      </c>
      <c r="EV42">
        <f t="shared" si="43"/>
        <v>0</v>
      </c>
      <c r="EW42">
        <f t="shared" si="43"/>
        <v>20</v>
      </c>
      <c r="EX42">
        <f t="shared" si="43"/>
        <v>100</v>
      </c>
      <c r="EY42">
        <f t="shared" si="43"/>
        <v>23</v>
      </c>
      <c r="EZ42">
        <f t="shared" si="43"/>
        <v>0</v>
      </c>
      <c r="FA42">
        <f t="shared" si="55"/>
        <v>225</v>
      </c>
      <c r="FB42">
        <f t="shared" si="55"/>
        <v>111</v>
      </c>
      <c r="FC42">
        <f>EZ42*'[41]Key Inputs'!$G$15</f>
        <v>0</v>
      </c>
      <c r="FI42">
        <f t="shared" si="44"/>
        <v>0</v>
      </c>
      <c r="FJ42">
        <f t="shared" si="44"/>
        <v>0</v>
      </c>
      <c r="FK42">
        <f t="shared" si="44"/>
        <v>22</v>
      </c>
      <c r="FL42">
        <f t="shared" si="44"/>
        <v>125</v>
      </c>
      <c r="FM42">
        <f t="shared" si="44"/>
        <v>88</v>
      </c>
      <c r="FS42">
        <f t="shared" si="45"/>
        <v>0</v>
      </c>
      <c r="FT42">
        <f t="shared" si="45"/>
        <v>20</v>
      </c>
      <c r="FU42">
        <f t="shared" si="45"/>
        <v>100</v>
      </c>
      <c r="FV42">
        <f t="shared" si="45"/>
        <v>23</v>
      </c>
      <c r="FW42">
        <f t="shared" si="45"/>
        <v>0</v>
      </c>
      <c r="FX42">
        <f t="shared" si="56"/>
        <v>225</v>
      </c>
      <c r="FY42">
        <f t="shared" si="56"/>
        <v>111</v>
      </c>
      <c r="FZ42">
        <f>FW42*'[41]Key Inputs'!$G$15</f>
        <v>0</v>
      </c>
      <c r="GA42" s="24"/>
      <c r="GB42" s="24"/>
      <c r="GC42" s="24"/>
      <c r="GD42" s="24"/>
      <c r="GE42" s="24"/>
    </row>
    <row r="43" spans="1:187" hidden="1">
      <c r="A43">
        <v>6</v>
      </c>
      <c r="B43" s="26" t="s">
        <v>145</v>
      </c>
      <c r="C43">
        <v>6</v>
      </c>
      <c r="D43">
        <f t="shared" si="27"/>
        <v>0</v>
      </c>
      <c r="E43">
        <f t="shared" si="27"/>
        <v>0</v>
      </c>
      <c r="F43">
        <f t="shared" si="27"/>
        <v>0</v>
      </c>
      <c r="G43">
        <f t="shared" si="27"/>
        <v>0</v>
      </c>
      <c r="H43">
        <f t="shared" si="27"/>
        <v>0</v>
      </c>
      <c r="N43">
        <f t="shared" si="27"/>
        <v>0</v>
      </c>
      <c r="O43">
        <f t="shared" si="27"/>
        <v>0</v>
      </c>
      <c r="P43">
        <f t="shared" si="46"/>
        <v>0</v>
      </c>
      <c r="Q43">
        <f t="shared" si="28"/>
        <v>0</v>
      </c>
      <c r="R43">
        <f t="shared" si="28"/>
        <v>0</v>
      </c>
      <c r="S43">
        <f t="shared" si="29"/>
        <v>0</v>
      </c>
      <c r="T43">
        <f t="shared" si="29"/>
        <v>0</v>
      </c>
      <c r="U43">
        <f>R43*'[41]Key Inputs'!$B$15</f>
        <v>0</v>
      </c>
      <c r="AA43">
        <f t="shared" si="30"/>
        <v>0</v>
      </c>
      <c r="AB43">
        <f t="shared" si="30"/>
        <v>1</v>
      </c>
      <c r="AC43">
        <f t="shared" si="30"/>
        <v>3</v>
      </c>
      <c r="AD43">
        <f t="shared" si="30"/>
        <v>33</v>
      </c>
      <c r="AE43">
        <f t="shared" si="30"/>
        <v>18</v>
      </c>
      <c r="AK43">
        <f t="shared" si="30"/>
        <v>0</v>
      </c>
      <c r="AL43">
        <f t="shared" si="30"/>
        <v>8</v>
      </c>
      <c r="AM43">
        <f t="shared" si="47"/>
        <v>40</v>
      </c>
      <c r="AN43">
        <f t="shared" si="31"/>
        <v>1</v>
      </c>
      <c r="AO43">
        <f t="shared" si="31"/>
        <v>0</v>
      </c>
      <c r="AP43">
        <f t="shared" si="48"/>
        <v>73</v>
      </c>
      <c r="AQ43">
        <f t="shared" si="48"/>
        <v>19</v>
      </c>
      <c r="AR43">
        <f>AO43*'[41]Key Inputs'!$C$15</f>
        <v>0</v>
      </c>
      <c r="AX43">
        <f t="shared" si="32"/>
        <v>0</v>
      </c>
      <c r="AY43">
        <f t="shared" si="32"/>
        <v>0</v>
      </c>
      <c r="AZ43">
        <f t="shared" si="32"/>
        <v>11</v>
      </c>
      <c r="BA43">
        <f t="shared" si="32"/>
        <v>75</v>
      </c>
      <c r="BB43">
        <f t="shared" si="32"/>
        <v>44</v>
      </c>
      <c r="BH43">
        <f t="shared" si="32"/>
        <v>0</v>
      </c>
      <c r="BI43">
        <f t="shared" si="32"/>
        <v>9</v>
      </c>
      <c r="BJ43">
        <f t="shared" si="49"/>
        <v>45</v>
      </c>
      <c r="BK43">
        <f t="shared" si="33"/>
        <v>2</v>
      </c>
      <c r="BL43">
        <f t="shared" si="33"/>
        <v>0</v>
      </c>
      <c r="BM43">
        <f t="shared" si="50"/>
        <v>120</v>
      </c>
      <c r="BN43">
        <f t="shared" si="50"/>
        <v>46</v>
      </c>
      <c r="BO43">
        <f>BL43*'[41]Key Inputs'!$D$15</f>
        <v>0</v>
      </c>
      <c r="BU43">
        <f t="shared" si="34"/>
        <v>1</v>
      </c>
      <c r="BV43">
        <f t="shared" si="34"/>
        <v>0</v>
      </c>
      <c r="BW43">
        <f t="shared" si="34"/>
        <v>6</v>
      </c>
      <c r="BX43">
        <f t="shared" si="34"/>
        <v>43</v>
      </c>
      <c r="BY43">
        <f t="shared" si="34"/>
        <v>30</v>
      </c>
      <c r="CE43">
        <f t="shared" si="34"/>
        <v>0</v>
      </c>
      <c r="CF43">
        <f t="shared" si="34"/>
        <v>4</v>
      </c>
      <c r="CG43">
        <f t="shared" si="51"/>
        <v>20</v>
      </c>
      <c r="CH43">
        <f t="shared" si="35"/>
        <v>9</v>
      </c>
      <c r="CI43">
        <f t="shared" si="35"/>
        <v>0</v>
      </c>
      <c r="CJ43">
        <f t="shared" si="52"/>
        <v>63</v>
      </c>
      <c r="CK43">
        <f t="shared" si="52"/>
        <v>39</v>
      </c>
      <c r="CL43">
        <f>CI43*'[41]Key Inputs'!$E$15</f>
        <v>0</v>
      </c>
      <c r="CR43">
        <f t="shared" si="36"/>
        <v>0</v>
      </c>
      <c r="CS43">
        <f t="shared" si="36"/>
        <v>1</v>
      </c>
      <c r="CT43">
        <f t="shared" si="36"/>
        <v>7</v>
      </c>
      <c r="CU43">
        <f t="shared" si="36"/>
        <v>48</v>
      </c>
      <c r="CV43">
        <f t="shared" si="36"/>
        <v>34</v>
      </c>
      <c r="DB43">
        <f t="shared" si="36"/>
        <v>0</v>
      </c>
      <c r="DC43">
        <f t="shared" si="36"/>
        <v>8</v>
      </c>
      <c r="DD43">
        <f t="shared" si="37"/>
        <v>40</v>
      </c>
      <c r="DE43">
        <f t="shared" si="38"/>
        <v>3</v>
      </c>
      <c r="DF43">
        <f t="shared" si="38"/>
        <v>0</v>
      </c>
      <c r="DG43">
        <f t="shared" si="39"/>
        <v>88</v>
      </c>
      <c r="DH43">
        <f t="shared" si="39"/>
        <v>37</v>
      </c>
      <c r="DI43">
        <f>DF43*'[41]Key Inputs'!$F$15</f>
        <v>0</v>
      </c>
      <c r="DO43">
        <f t="shared" si="40"/>
        <v>0</v>
      </c>
      <c r="DP43">
        <f t="shared" si="40"/>
        <v>1</v>
      </c>
      <c r="DQ43">
        <f t="shared" si="40"/>
        <v>12</v>
      </c>
      <c r="DR43">
        <f t="shared" si="40"/>
        <v>88</v>
      </c>
      <c r="DS43">
        <f t="shared" si="40"/>
        <v>54</v>
      </c>
      <c r="DY43">
        <f t="shared" si="40"/>
        <v>2</v>
      </c>
      <c r="DZ43">
        <f t="shared" si="40"/>
        <v>5</v>
      </c>
      <c r="EA43">
        <f t="shared" si="53"/>
        <v>41</v>
      </c>
      <c r="EB43">
        <f t="shared" si="41"/>
        <v>1</v>
      </c>
      <c r="EC43">
        <f t="shared" si="41"/>
        <v>0</v>
      </c>
      <c r="ED43">
        <f t="shared" si="54"/>
        <v>129</v>
      </c>
      <c r="EE43">
        <f t="shared" si="54"/>
        <v>55</v>
      </c>
      <c r="EF43">
        <f>EC43*'[41]Key Inputs'!$G$15</f>
        <v>0</v>
      </c>
      <c r="EL43">
        <f t="shared" si="42"/>
        <v>1</v>
      </c>
      <c r="EM43">
        <f t="shared" si="42"/>
        <v>3</v>
      </c>
      <c r="EN43">
        <f t="shared" si="42"/>
        <v>39</v>
      </c>
      <c r="EO43">
        <f t="shared" si="42"/>
        <v>287</v>
      </c>
      <c r="EP43">
        <f t="shared" si="42"/>
        <v>180</v>
      </c>
      <c r="EV43">
        <f t="shared" si="43"/>
        <v>2</v>
      </c>
      <c r="EW43">
        <f t="shared" si="43"/>
        <v>34</v>
      </c>
      <c r="EX43">
        <f t="shared" si="43"/>
        <v>186</v>
      </c>
      <c r="EY43">
        <f t="shared" si="43"/>
        <v>16</v>
      </c>
      <c r="EZ43">
        <f t="shared" si="43"/>
        <v>0</v>
      </c>
      <c r="FA43">
        <f t="shared" si="55"/>
        <v>473</v>
      </c>
      <c r="FB43">
        <f t="shared" si="55"/>
        <v>196</v>
      </c>
      <c r="FC43">
        <f>EZ43*'[41]Key Inputs'!$G$15</f>
        <v>0</v>
      </c>
      <c r="FI43">
        <f t="shared" si="44"/>
        <v>1</v>
      </c>
      <c r="FJ43">
        <f t="shared" si="44"/>
        <v>3</v>
      </c>
      <c r="FK43">
        <f t="shared" si="44"/>
        <v>39</v>
      </c>
      <c r="FL43">
        <f t="shared" si="44"/>
        <v>287</v>
      </c>
      <c r="FM43">
        <f t="shared" si="44"/>
        <v>180</v>
      </c>
      <c r="FS43">
        <f t="shared" si="45"/>
        <v>2</v>
      </c>
      <c r="FT43">
        <f t="shared" si="45"/>
        <v>34</v>
      </c>
      <c r="FU43">
        <f t="shared" si="45"/>
        <v>186</v>
      </c>
      <c r="FV43">
        <f t="shared" si="45"/>
        <v>16</v>
      </c>
      <c r="FW43">
        <f t="shared" si="45"/>
        <v>0</v>
      </c>
      <c r="FX43">
        <f t="shared" si="56"/>
        <v>473</v>
      </c>
      <c r="FY43">
        <f t="shared" si="56"/>
        <v>196</v>
      </c>
      <c r="FZ43">
        <f>FW43*'[41]Key Inputs'!$G$15</f>
        <v>0</v>
      </c>
      <c r="GA43" s="24"/>
      <c r="GB43" s="24"/>
      <c r="GC43" s="24"/>
      <c r="GD43" s="24"/>
      <c r="GE43" s="24"/>
    </row>
    <row r="44" spans="1:187" hidden="1">
      <c r="A44">
        <v>7</v>
      </c>
      <c r="B44" s="26" t="s">
        <v>146</v>
      </c>
      <c r="C44">
        <v>7</v>
      </c>
      <c r="D44">
        <f t="shared" si="27"/>
        <v>0</v>
      </c>
      <c r="E44">
        <f t="shared" si="27"/>
        <v>0</v>
      </c>
      <c r="F44">
        <f t="shared" si="27"/>
        <v>0</v>
      </c>
      <c r="G44">
        <f t="shared" si="27"/>
        <v>0</v>
      </c>
      <c r="H44">
        <f t="shared" si="27"/>
        <v>0</v>
      </c>
      <c r="N44">
        <f t="shared" si="27"/>
        <v>0</v>
      </c>
      <c r="O44">
        <f t="shared" si="27"/>
        <v>0</v>
      </c>
      <c r="P44">
        <f t="shared" si="46"/>
        <v>0</v>
      </c>
      <c r="Q44">
        <f t="shared" si="28"/>
        <v>0</v>
      </c>
      <c r="R44">
        <f t="shared" si="28"/>
        <v>0</v>
      </c>
      <c r="S44">
        <f t="shared" si="29"/>
        <v>0</v>
      </c>
      <c r="T44">
        <f t="shared" si="29"/>
        <v>0</v>
      </c>
      <c r="U44">
        <f>R44*'[41]Key Inputs'!$B$15</f>
        <v>0</v>
      </c>
      <c r="AA44">
        <f t="shared" si="30"/>
        <v>0</v>
      </c>
      <c r="AB44">
        <f t="shared" si="30"/>
        <v>0</v>
      </c>
      <c r="AC44">
        <f t="shared" si="30"/>
        <v>1</v>
      </c>
      <c r="AD44">
        <f t="shared" si="30"/>
        <v>10</v>
      </c>
      <c r="AE44">
        <f t="shared" si="30"/>
        <v>4</v>
      </c>
      <c r="AK44">
        <f t="shared" si="30"/>
        <v>0</v>
      </c>
      <c r="AL44">
        <f t="shared" si="30"/>
        <v>2</v>
      </c>
      <c r="AM44">
        <f t="shared" si="47"/>
        <v>10</v>
      </c>
      <c r="AN44">
        <f t="shared" si="31"/>
        <v>0</v>
      </c>
      <c r="AO44">
        <f t="shared" si="31"/>
        <v>0</v>
      </c>
      <c r="AP44">
        <f t="shared" si="48"/>
        <v>20</v>
      </c>
      <c r="AQ44">
        <f t="shared" si="48"/>
        <v>4</v>
      </c>
      <c r="AR44">
        <f>AO44*'[41]Key Inputs'!$C$15</f>
        <v>0</v>
      </c>
      <c r="AX44">
        <f t="shared" si="32"/>
        <v>0</v>
      </c>
      <c r="AY44">
        <f t="shared" si="32"/>
        <v>0</v>
      </c>
      <c r="AZ44">
        <f t="shared" si="32"/>
        <v>1</v>
      </c>
      <c r="BA44">
        <f t="shared" si="32"/>
        <v>5</v>
      </c>
      <c r="BB44">
        <f t="shared" si="32"/>
        <v>4</v>
      </c>
      <c r="BH44">
        <f t="shared" si="32"/>
        <v>0</v>
      </c>
      <c r="BI44">
        <f t="shared" si="32"/>
        <v>4</v>
      </c>
      <c r="BJ44">
        <f t="shared" si="49"/>
        <v>20</v>
      </c>
      <c r="BK44">
        <f t="shared" si="33"/>
        <v>2</v>
      </c>
      <c r="BL44">
        <f t="shared" si="33"/>
        <v>0</v>
      </c>
      <c r="BM44">
        <f t="shared" si="50"/>
        <v>25</v>
      </c>
      <c r="BN44">
        <f t="shared" si="50"/>
        <v>6</v>
      </c>
      <c r="BO44">
        <f>BL44*'[41]Key Inputs'!$D$15</f>
        <v>0</v>
      </c>
      <c r="BU44">
        <f t="shared" si="34"/>
        <v>1</v>
      </c>
      <c r="BV44">
        <f t="shared" si="34"/>
        <v>0</v>
      </c>
      <c r="BW44">
        <f t="shared" si="34"/>
        <v>4</v>
      </c>
      <c r="BX44">
        <f t="shared" si="34"/>
        <v>28</v>
      </c>
      <c r="BY44">
        <f t="shared" si="34"/>
        <v>22</v>
      </c>
      <c r="CE44">
        <f t="shared" si="34"/>
        <v>0</v>
      </c>
      <c r="CF44">
        <f t="shared" si="34"/>
        <v>2</v>
      </c>
      <c r="CG44">
        <f t="shared" si="51"/>
        <v>10</v>
      </c>
      <c r="CH44">
        <f t="shared" si="35"/>
        <v>3</v>
      </c>
      <c r="CI44">
        <f t="shared" si="35"/>
        <v>0</v>
      </c>
      <c r="CJ44">
        <f t="shared" si="52"/>
        <v>38</v>
      </c>
      <c r="CK44">
        <f t="shared" si="52"/>
        <v>25</v>
      </c>
      <c r="CL44">
        <f>CI44*'[41]Key Inputs'!$E$15</f>
        <v>0</v>
      </c>
      <c r="CR44">
        <f t="shared" si="36"/>
        <v>0</v>
      </c>
      <c r="CS44">
        <f t="shared" si="36"/>
        <v>0</v>
      </c>
      <c r="CT44">
        <f t="shared" si="36"/>
        <v>3</v>
      </c>
      <c r="CU44">
        <f t="shared" si="36"/>
        <v>25</v>
      </c>
      <c r="CV44">
        <f t="shared" si="36"/>
        <v>12</v>
      </c>
      <c r="DB44">
        <f t="shared" si="36"/>
        <v>0</v>
      </c>
      <c r="DC44">
        <f t="shared" si="36"/>
        <v>3</v>
      </c>
      <c r="DD44">
        <f t="shared" si="37"/>
        <v>15</v>
      </c>
      <c r="DE44">
        <f t="shared" si="38"/>
        <v>3</v>
      </c>
      <c r="DF44">
        <f t="shared" si="38"/>
        <v>0</v>
      </c>
      <c r="DG44">
        <f t="shared" si="39"/>
        <v>40</v>
      </c>
      <c r="DH44">
        <f t="shared" si="39"/>
        <v>15</v>
      </c>
      <c r="DI44">
        <f>DF44*'[41]Key Inputs'!$F$15</f>
        <v>0</v>
      </c>
      <c r="DO44">
        <f t="shared" si="40"/>
        <v>0</v>
      </c>
      <c r="DP44">
        <f t="shared" si="40"/>
        <v>0</v>
      </c>
      <c r="DQ44">
        <f t="shared" si="40"/>
        <v>10</v>
      </c>
      <c r="DR44">
        <f t="shared" si="40"/>
        <v>50</v>
      </c>
      <c r="DS44">
        <f t="shared" si="40"/>
        <v>40</v>
      </c>
      <c r="DY44">
        <f t="shared" si="40"/>
        <v>1</v>
      </c>
      <c r="DZ44">
        <f t="shared" si="40"/>
        <v>7</v>
      </c>
      <c r="EA44">
        <f t="shared" si="53"/>
        <v>43</v>
      </c>
      <c r="EB44">
        <f t="shared" si="41"/>
        <v>0</v>
      </c>
      <c r="EC44">
        <f t="shared" si="41"/>
        <v>0</v>
      </c>
      <c r="ED44">
        <f t="shared" si="54"/>
        <v>93</v>
      </c>
      <c r="EE44">
        <f t="shared" si="54"/>
        <v>40</v>
      </c>
      <c r="EF44">
        <f>EC44*'[41]Key Inputs'!$G$15</f>
        <v>0</v>
      </c>
      <c r="EL44">
        <f t="shared" si="42"/>
        <v>1</v>
      </c>
      <c r="EM44">
        <f t="shared" si="42"/>
        <v>0</v>
      </c>
      <c r="EN44">
        <f t="shared" si="42"/>
        <v>19</v>
      </c>
      <c r="EO44">
        <f t="shared" si="42"/>
        <v>118</v>
      </c>
      <c r="EP44">
        <f t="shared" si="42"/>
        <v>82</v>
      </c>
      <c r="EV44">
        <f t="shared" si="43"/>
        <v>1</v>
      </c>
      <c r="EW44">
        <f t="shared" si="43"/>
        <v>18</v>
      </c>
      <c r="EX44">
        <f t="shared" si="43"/>
        <v>98</v>
      </c>
      <c r="EY44">
        <f t="shared" si="43"/>
        <v>8</v>
      </c>
      <c r="EZ44">
        <f t="shared" si="43"/>
        <v>0</v>
      </c>
      <c r="FA44">
        <f t="shared" si="55"/>
        <v>216</v>
      </c>
      <c r="FB44">
        <f t="shared" si="55"/>
        <v>90</v>
      </c>
      <c r="FC44">
        <f>EZ44*'[41]Key Inputs'!$G$15</f>
        <v>0</v>
      </c>
      <c r="FI44">
        <f t="shared" si="44"/>
        <v>1</v>
      </c>
      <c r="FJ44">
        <f t="shared" si="44"/>
        <v>0</v>
      </c>
      <c r="FK44">
        <f t="shared" si="44"/>
        <v>19</v>
      </c>
      <c r="FL44">
        <f t="shared" si="44"/>
        <v>118</v>
      </c>
      <c r="FM44">
        <f t="shared" si="44"/>
        <v>82</v>
      </c>
      <c r="FS44">
        <f t="shared" si="45"/>
        <v>1</v>
      </c>
      <c r="FT44">
        <f t="shared" si="45"/>
        <v>18</v>
      </c>
      <c r="FU44">
        <f t="shared" si="45"/>
        <v>98</v>
      </c>
      <c r="FV44">
        <f t="shared" si="45"/>
        <v>8</v>
      </c>
      <c r="FW44">
        <f t="shared" si="45"/>
        <v>0</v>
      </c>
      <c r="FX44">
        <f t="shared" si="56"/>
        <v>216</v>
      </c>
      <c r="FY44">
        <f t="shared" si="56"/>
        <v>90</v>
      </c>
      <c r="FZ44">
        <f>FW44*'[41]Key Inputs'!$G$15</f>
        <v>0</v>
      </c>
      <c r="GA44" s="24"/>
      <c r="GB44" s="24"/>
      <c r="GC44" s="24"/>
      <c r="GD44" s="24"/>
      <c r="GE44" s="24"/>
    </row>
    <row r="45" spans="1:187" hidden="1">
      <c r="A45">
        <v>8</v>
      </c>
      <c r="B45" s="26" t="s">
        <v>147</v>
      </c>
      <c r="C45">
        <v>8</v>
      </c>
      <c r="D45">
        <f t="shared" si="27"/>
        <v>0</v>
      </c>
      <c r="E45">
        <f t="shared" si="27"/>
        <v>0</v>
      </c>
      <c r="F45">
        <f t="shared" si="27"/>
        <v>0</v>
      </c>
      <c r="G45">
        <f t="shared" si="27"/>
        <v>0</v>
      </c>
      <c r="H45">
        <f t="shared" si="27"/>
        <v>0</v>
      </c>
      <c r="N45">
        <f t="shared" si="27"/>
        <v>0</v>
      </c>
      <c r="O45">
        <f t="shared" si="27"/>
        <v>0</v>
      </c>
      <c r="P45">
        <f t="shared" si="46"/>
        <v>0</v>
      </c>
      <c r="Q45">
        <f t="shared" si="28"/>
        <v>0</v>
      </c>
      <c r="R45">
        <f t="shared" si="28"/>
        <v>0</v>
      </c>
      <c r="S45">
        <f t="shared" si="29"/>
        <v>0</v>
      </c>
      <c r="T45">
        <f t="shared" si="29"/>
        <v>0</v>
      </c>
      <c r="U45">
        <f>R45*'[41]Key Inputs'!$B$15</f>
        <v>0</v>
      </c>
      <c r="AA45">
        <f t="shared" si="30"/>
        <v>1</v>
      </c>
      <c r="AB45">
        <f t="shared" si="30"/>
        <v>0</v>
      </c>
      <c r="AC45">
        <f t="shared" si="30"/>
        <v>0</v>
      </c>
      <c r="AD45">
        <f t="shared" si="30"/>
        <v>8</v>
      </c>
      <c r="AE45">
        <f t="shared" si="30"/>
        <v>6</v>
      </c>
      <c r="AK45">
        <f t="shared" si="30"/>
        <v>0</v>
      </c>
      <c r="AL45">
        <f t="shared" si="30"/>
        <v>1</v>
      </c>
      <c r="AM45">
        <f t="shared" si="47"/>
        <v>5</v>
      </c>
      <c r="AN45">
        <f t="shared" si="31"/>
        <v>0</v>
      </c>
      <c r="AO45">
        <f t="shared" si="31"/>
        <v>0</v>
      </c>
      <c r="AP45">
        <f t="shared" si="48"/>
        <v>13</v>
      </c>
      <c r="AQ45">
        <f t="shared" si="48"/>
        <v>6</v>
      </c>
      <c r="AR45">
        <f>AO45*'[41]Key Inputs'!$C$15</f>
        <v>0</v>
      </c>
      <c r="AX45">
        <f t="shared" si="32"/>
        <v>0</v>
      </c>
      <c r="AY45">
        <f t="shared" si="32"/>
        <v>0</v>
      </c>
      <c r="AZ45">
        <f t="shared" si="32"/>
        <v>1</v>
      </c>
      <c r="BA45">
        <f t="shared" si="32"/>
        <v>5</v>
      </c>
      <c r="BB45">
        <f t="shared" si="32"/>
        <v>4</v>
      </c>
      <c r="BH45">
        <f t="shared" si="32"/>
        <v>0</v>
      </c>
      <c r="BI45">
        <f t="shared" si="32"/>
        <v>1</v>
      </c>
      <c r="BJ45">
        <f t="shared" si="49"/>
        <v>5</v>
      </c>
      <c r="BK45">
        <f t="shared" si="33"/>
        <v>5</v>
      </c>
      <c r="BL45">
        <f t="shared" si="33"/>
        <v>0</v>
      </c>
      <c r="BM45">
        <f t="shared" si="50"/>
        <v>10</v>
      </c>
      <c r="BN45">
        <f t="shared" si="50"/>
        <v>9</v>
      </c>
      <c r="BO45">
        <f>BL45*'[41]Key Inputs'!$D$15</f>
        <v>0</v>
      </c>
      <c r="BU45">
        <f t="shared" si="34"/>
        <v>0</v>
      </c>
      <c r="BV45">
        <f t="shared" si="34"/>
        <v>0</v>
      </c>
      <c r="BW45">
        <f t="shared" si="34"/>
        <v>0</v>
      </c>
      <c r="BX45">
        <f t="shared" si="34"/>
        <v>0</v>
      </c>
      <c r="BY45">
        <f t="shared" si="34"/>
        <v>0</v>
      </c>
      <c r="CE45">
        <f t="shared" si="34"/>
        <v>0</v>
      </c>
      <c r="CF45">
        <f t="shared" si="34"/>
        <v>0</v>
      </c>
      <c r="CG45">
        <f t="shared" si="51"/>
        <v>0</v>
      </c>
      <c r="CH45">
        <f t="shared" si="35"/>
        <v>3</v>
      </c>
      <c r="CI45">
        <f t="shared" si="35"/>
        <v>0</v>
      </c>
      <c r="CJ45">
        <f t="shared" si="52"/>
        <v>0</v>
      </c>
      <c r="CK45">
        <f t="shared" si="52"/>
        <v>3</v>
      </c>
      <c r="CL45">
        <f>CI45*'[41]Key Inputs'!$E$15</f>
        <v>0</v>
      </c>
      <c r="CR45">
        <f t="shared" si="36"/>
        <v>0</v>
      </c>
      <c r="CS45">
        <f t="shared" si="36"/>
        <v>0</v>
      </c>
      <c r="CT45">
        <f t="shared" si="36"/>
        <v>0</v>
      </c>
      <c r="CU45">
        <f t="shared" si="36"/>
        <v>0</v>
      </c>
      <c r="CV45">
        <f t="shared" si="36"/>
        <v>0</v>
      </c>
      <c r="DB45">
        <f t="shared" si="36"/>
        <v>0</v>
      </c>
      <c r="DC45">
        <f t="shared" si="36"/>
        <v>0</v>
      </c>
      <c r="DD45">
        <f t="shared" si="37"/>
        <v>0</v>
      </c>
      <c r="DE45">
        <f t="shared" si="38"/>
        <v>2</v>
      </c>
      <c r="DF45">
        <f t="shared" si="38"/>
        <v>0</v>
      </c>
      <c r="DG45">
        <f t="shared" si="39"/>
        <v>0</v>
      </c>
      <c r="DH45">
        <f t="shared" si="39"/>
        <v>2</v>
      </c>
      <c r="DI45">
        <f>DF45*'[41]Key Inputs'!$F$15</f>
        <v>0</v>
      </c>
      <c r="DO45">
        <f t="shared" si="40"/>
        <v>0</v>
      </c>
      <c r="DP45">
        <f t="shared" si="40"/>
        <v>0</v>
      </c>
      <c r="DQ45">
        <f t="shared" si="40"/>
        <v>4</v>
      </c>
      <c r="DR45">
        <f t="shared" si="40"/>
        <v>20</v>
      </c>
      <c r="DS45">
        <f t="shared" si="40"/>
        <v>16</v>
      </c>
      <c r="DY45">
        <f t="shared" si="40"/>
        <v>0</v>
      </c>
      <c r="DZ45">
        <f t="shared" si="40"/>
        <v>2</v>
      </c>
      <c r="EA45">
        <f t="shared" si="53"/>
        <v>10</v>
      </c>
      <c r="EB45">
        <f t="shared" si="41"/>
        <v>1</v>
      </c>
      <c r="EC45">
        <f t="shared" si="41"/>
        <v>0</v>
      </c>
      <c r="ED45">
        <f t="shared" si="54"/>
        <v>30</v>
      </c>
      <c r="EE45">
        <f t="shared" si="54"/>
        <v>17</v>
      </c>
      <c r="EF45">
        <f>EC45*'[41]Key Inputs'!$G$15</f>
        <v>0</v>
      </c>
      <c r="EL45">
        <f t="shared" si="42"/>
        <v>1</v>
      </c>
      <c r="EM45">
        <f t="shared" si="42"/>
        <v>0</v>
      </c>
      <c r="EN45">
        <f t="shared" si="42"/>
        <v>5</v>
      </c>
      <c r="EO45">
        <f t="shared" si="42"/>
        <v>33</v>
      </c>
      <c r="EP45">
        <f t="shared" si="42"/>
        <v>26</v>
      </c>
      <c r="EV45">
        <f t="shared" si="43"/>
        <v>0</v>
      </c>
      <c r="EW45">
        <f t="shared" si="43"/>
        <v>4</v>
      </c>
      <c r="EX45">
        <f t="shared" si="43"/>
        <v>20</v>
      </c>
      <c r="EY45">
        <f t="shared" si="43"/>
        <v>11</v>
      </c>
      <c r="EZ45">
        <f t="shared" si="43"/>
        <v>0</v>
      </c>
      <c r="FA45">
        <f t="shared" si="55"/>
        <v>53</v>
      </c>
      <c r="FB45">
        <f t="shared" si="55"/>
        <v>37</v>
      </c>
      <c r="FC45">
        <f>EZ45*'[41]Key Inputs'!$G$15</f>
        <v>0</v>
      </c>
      <c r="FI45">
        <f t="shared" si="44"/>
        <v>1</v>
      </c>
      <c r="FJ45">
        <f t="shared" si="44"/>
        <v>0</v>
      </c>
      <c r="FK45">
        <f t="shared" si="44"/>
        <v>5</v>
      </c>
      <c r="FL45">
        <f t="shared" si="44"/>
        <v>33</v>
      </c>
      <c r="FM45">
        <f t="shared" si="44"/>
        <v>26</v>
      </c>
      <c r="FS45">
        <f t="shared" si="45"/>
        <v>0</v>
      </c>
      <c r="FT45">
        <f t="shared" si="45"/>
        <v>4</v>
      </c>
      <c r="FU45">
        <f t="shared" si="45"/>
        <v>20</v>
      </c>
      <c r="FV45">
        <f t="shared" si="45"/>
        <v>11</v>
      </c>
      <c r="FW45">
        <f t="shared" si="45"/>
        <v>0</v>
      </c>
      <c r="FX45">
        <f t="shared" si="56"/>
        <v>53</v>
      </c>
      <c r="FY45">
        <f t="shared" si="56"/>
        <v>37</v>
      </c>
      <c r="FZ45">
        <f>FW45*'[41]Key Inputs'!$G$15</f>
        <v>0</v>
      </c>
      <c r="GA45" s="24"/>
      <c r="GB45" s="24"/>
      <c r="GC45" s="24"/>
      <c r="GD45" s="24"/>
      <c r="GE45" s="24"/>
    </row>
    <row r="46" spans="1:187" hidden="1">
      <c r="A46">
        <v>9</v>
      </c>
      <c r="B46" s="26" t="s">
        <v>148</v>
      </c>
      <c r="C46">
        <v>9</v>
      </c>
      <c r="D46">
        <f t="shared" si="27"/>
        <v>0</v>
      </c>
      <c r="E46">
        <f t="shared" si="27"/>
        <v>0</v>
      </c>
      <c r="F46">
        <f t="shared" si="27"/>
        <v>0</v>
      </c>
      <c r="G46">
        <f t="shared" si="27"/>
        <v>0</v>
      </c>
      <c r="H46">
        <f t="shared" si="27"/>
        <v>0</v>
      </c>
      <c r="N46">
        <f t="shared" si="27"/>
        <v>0</v>
      </c>
      <c r="O46">
        <f t="shared" si="27"/>
        <v>0</v>
      </c>
      <c r="P46">
        <f t="shared" si="46"/>
        <v>0</v>
      </c>
      <c r="Q46">
        <f t="shared" si="28"/>
        <v>0</v>
      </c>
      <c r="R46">
        <f t="shared" si="28"/>
        <v>0</v>
      </c>
      <c r="S46">
        <f t="shared" si="29"/>
        <v>0</v>
      </c>
      <c r="T46">
        <f t="shared" si="29"/>
        <v>0</v>
      </c>
      <c r="U46">
        <f>R46*'[41]Key Inputs'!$B$15</f>
        <v>0</v>
      </c>
      <c r="AA46">
        <f t="shared" si="30"/>
        <v>0</v>
      </c>
      <c r="AB46">
        <f t="shared" si="30"/>
        <v>0</v>
      </c>
      <c r="AC46">
        <f t="shared" si="30"/>
        <v>0</v>
      </c>
      <c r="AD46">
        <f t="shared" si="30"/>
        <v>0</v>
      </c>
      <c r="AE46">
        <f t="shared" si="30"/>
        <v>0</v>
      </c>
      <c r="AK46">
        <f t="shared" si="30"/>
        <v>0</v>
      </c>
      <c r="AL46">
        <f t="shared" si="30"/>
        <v>3</v>
      </c>
      <c r="AM46">
        <f t="shared" si="47"/>
        <v>15</v>
      </c>
      <c r="AN46">
        <f t="shared" si="31"/>
        <v>7</v>
      </c>
      <c r="AO46">
        <f t="shared" si="31"/>
        <v>0</v>
      </c>
      <c r="AP46">
        <f t="shared" si="48"/>
        <v>15</v>
      </c>
      <c r="AQ46">
        <f t="shared" si="48"/>
        <v>7</v>
      </c>
      <c r="AR46">
        <f>AO46*'[41]Key Inputs'!$C$15</f>
        <v>0</v>
      </c>
      <c r="AX46">
        <f t="shared" si="32"/>
        <v>0</v>
      </c>
      <c r="AY46">
        <f t="shared" si="32"/>
        <v>0</v>
      </c>
      <c r="AZ46">
        <f t="shared" si="32"/>
        <v>3</v>
      </c>
      <c r="BA46">
        <f t="shared" si="32"/>
        <v>15</v>
      </c>
      <c r="BB46">
        <f t="shared" si="32"/>
        <v>12</v>
      </c>
      <c r="BH46">
        <f t="shared" si="32"/>
        <v>0</v>
      </c>
      <c r="BI46">
        <f t="shared" si="32"/>
        <v>4</v>
      </c>
      <c r="BJ46">
        <f t="shared" si="49"/>
        <v>20</v>
      </c>
      <c r="BK46">
        <f t="shared" si="33"/>
        <v>11</v>
      </c>
      <c r="BL46">
        <f t="shared" si="33"/>
        <v>0</v>
      </c>
      <c r="BM46">
        <f t="shared" si="50"/>
        <v>35</v>
      </c>
      <c r="BN46">
        <f t="shared" si="50"/>
        <v>23</v>
      </c>
      <c r="BO46">
        <f>BL46*'[41]Key Inputs'!$D$15</f>
        <v>0</v>
      </c>
      <c r="BU46">
        <f t="shared" si="34"/>
        <v>0</v>
      </c>
      <c r="BV46">
        <f t="shared" si="34"/>
        <v>2</v>
      </c>
      <c r="BW46">
        <f t="shared" si="34"/>
        <v>5</v>
      </c>
      <c r="BX46">
        <f t="shared" si="34"/>
        <v>46</v>
      </c>
      <c r="BY46">
        <f t="shared" si="34"/>
        <v>32</v>
      </c>
      <c r="CE46">
        <f t="shared" si="34"/>
        <v>2</v>
      </c>
      <c r="CF46">
        <f t="shared" si="34"/>
        <v>4</v>
      </c>
      <c r="CG46">
        <f t="shared" si="51"/>
        <v>36</v>
      </c>
      <c r="CH46">
        <f t="shared" si="35"/>
        <v>14</v>
      </c>
      <c r="CI46">
        <f t="shared" si="35"/>
        <v>0</v>
      </c>
      <c r="CJ46">
        <f t="shared" si="52"/>
        <v>82</v>
      </c>
      <c r="CK46">
        <f t="shared" si="52"/>
        <v>46</v>
      </c>
      <c r="CL46">
        <f>CI46*'[41]Key Inputs'!$E$15</f>
        <v>0</v>
      </c>
      <c r="CR46">
        <f t="shared" si="36"/>
        <v>1</v>
      </c>
      <c r="CS46">
        <f t="shared" si="36"/>
        <v>2</v>
      </c>
      <c r="CT46">
        <f t="shared" si="36"/>
        <v>7</v>
      </c>
      <c r="CU46">
        <f t="shared" si="36"/>
        <v>64</v>
      </c>
      <c r="CV46">
        <f t="shared" si="36"/>
        <v>46</v>
      </c>
      <c r="DB46">
        <f t="shared" si="36"/>
        <v>1</v>
      </c>
      <c r="DC46">
        <f t="shared" si="36"/>
        <v>4</v>
      </c>
      <c r="DD46">
        <f t="shared" si="37"/>
        <v>28</v>
      </c>
      <c r="DE46">
        <f t="shared" si="38"/>
        <v>10</v>
      </c>
      <c r="DF46">
        <f t="shared" si="38"/>
        <v>0</v>
      </c>
      <c r="DG46">
        <f t="shared" si="39"/>
        <v>92</v>
      </c>
      <c r="DH46">
        <f t="shared" si="39"/>
        <v>56</v>
      </c>
      <c r="DI46">
        <f>DF46*'[41]Key Inputs'!$F$15</f>
        <v>0</v>
      </c>
      <c r="DO46">
        <f t="shared" si="40"/>
        <v>2</v>
      </c>
      <c r="DP46">
        <f t="shared" si="40"/>
        <v>1</v>
      </c>
      <c r="DQ46">
        <f t="shared" si="40"/>
        <v>7</v>
      </c>
      <c r="DR46">
        <f t="shared" si="40"/>
        <v>69</v>
      </c>
      <c r="DS46">
        <f t="shared" si="40"/>
        <v>46</v>
      </c>
      <c r="DY46">
        <f t="shared" si="40"/>
        <v>2</v>
      </c>
      <c r="DZ46">
        <f t="shared" si="40"/>
        <v>7</v>
      </c>
      <c r="EA46">
        <f t="shared" si="53"/>
        <v>51</v>
      </c>
      <c r="EB46">
        <f t="shared" si="41"/>
        <v>2</v>
      </c>
      <c r="EC46">
        <f t="shared" si="41"/>
        <v>0</v>
      </c>
      <c r="ED46">
        <f t="shared" si="54"/>
        <v>120</v>
      </c>
      <c r="EE46">
        <f t="shared" si="54"/>
        <v>48</v>
      </c>
      <c r="EF46">
        <f>EC46*'[41]Key Inputs'!$G$15</f>
        <v>0</v>
      </c>
      <c r="EL46">
        <f t="shared" si="42"/>
        <v>3</v>
      </c>
      <c r="EM46">
        <f t="shared" si="42"/>
        <v>5</v>
      </c>
      <c r="EN46">
        <f t="shared" si="42"/>
        <v>22</v>
      </c>
      <c r="EO46">
        <f t="shared" si="42"/>
        <v>194</v>
      </c>
      <c r="EP46">
        <f t="shared" si="42"/>
        <v>136</v>
      </c>
      <c r="EV46">
        <f t="shared" si="43"/>
        <v>5</v>
      </c>
      <c r="EW46">
        <f t="shared" si="43"/>
        <v>22</v>
      </c>
      <c r="EX46">
        <f t="shared" si="43"/>
        <v>150</v>
      </c>
      <c r="EY46">
        <f t="shared" si="43"/>
        <v>44</v>
      </c>
      <c r="EZ46">
        <f t="shared" si="43"/>
        <v>0</v>
      </c>
      <c r="FA46">
        <f t="shared" si="55"/>
        <v>344</v>
      </c>
      <c r="FB46">
        <f t="shared" si="55"/>
        <v>180</v>
      </c>
      <c r="FC46">
        <f>EZ46*'[41]Key Inputs'!$G$15</f>
        <v>0</v>
      </c>
      <c r="FI46">
        <f t="shared" si="44"/>
        <v>3</v>
      </c>
      <c r="FJ46">
        <f t="shared" si="44"/>
        <v>5</v>
      </c>
      <c r="FK46">
        <f t="shared" si="44"/>
        <v>22</v>
      </c>
      <c r="FL46">
        <f t="shared" si="44"/>
        <v>194</v>
      </c>
      <c r="FM46">
        <f t="shared" si="44"/>
        <v>136</v>
      </c>
      <c r="FS46">
        <f t="shared" si="45"/>
        <v>5</v>
      </c>
      <c r="FT46">
        <f t="shared" si="45"/>
        <v>22</v>
      </c>
      <c r="FU46">
        <f t="shared" si="45"/>
        <v>150</v>
      </c>
      <c r="FV46">
        <f t="shared" si="45"/>
        <v>44</v>
      </c>
      <c r="FW46">
        <f t="shared" si="45"/>
        <v>0</v>
      </c>
      <c r="FX46">
        <f t="shared" si="56"/>
        <v>344</v>
      </c>
      <c r="FY46">
        <f t="shared" si="56"/>
        <v>180</v>
      </c>
      <c r="FZ46">
        <f>FW46*'[41]Key Inputs'!$G$15</f>
        <v>0</v>
      </c>
      <c r="GA46" s="24"/>
      <c r="GB46" s="24"/>
      <c r="GC46" s="24"/>
      <c r="GD46" s="24"/>
      <c r="GE46" s="24"/>
    </row>
    <row r="47" spans="1:187" hidden="1">
      <c r="A47">
        <v>10</v>
      </c>
      <c r="B47" s="21" t="s">
        <v>149</v>
      </c>
      <c r="C47">
        <v>10</v>
      </c>
      <c r="D47">
        <f t="shared" si="27"/>
        <v>0</v>
      </c>
      <c r="E47">
        <f t="shared" si="27"/>
        <v>0</v>
      </c>
      <c r="F47">
        <f t="shared" si="27"/>
        <v>0</v>
      </c>
      <c r="G47">
        <f t="shared" si="27"/>
        <v>0</v>
      </c>
      <c r="H47">
        <f t="shared" si="27"/>
        <v>0</v>
      </c>
      <c r="N47">
        <f t="shared" si="27"/>
        <v>0</v>
      </c>
      <c r="O47">
        <f t="shared" si="27"/>
        <v>0</v>
      </c>
      <c r="P47">
        <f t="shared" si="46"/>
        <v>0</v>
      </c>
      <c r="Q47">
        <f t="shared" si="28"/>
        <v>0</v>
      </c>
      <c r="R47">
        <f t="shared" si="28"/>
        <v>0</v>
      </c>
      <c r="S47">
        <f t="shared" si="29"/>
        <v>0</v>
      </c>
      <c r="T47">
        <f t="shared" si="29"/>
        <v>0</v>
      </c>
      <c r="U47">
        <f>R47*'[41]Key Inputs'!$B$15</f>
        <v>0</v>
      </c>
      <c r="AA47">
        <f t="shared" si="30"/>
        <v>0</v>
      </c>
      <c r="AB47">
        <f t="shared" si="30"/>
        <v>0</v>
      </c>
      <c r="AC47">
        <f t="shared" si="30"/>
        <v>1</v>
      </c>
      <c r="AD47">
        <f t="shared" si="30"/>
        <v>5</v>
      </c>
      <c r="AE47">
        <f t="shared" si="30"/>
        <v>4</v>
      </c>
      <c r="AK47">
        <f t="shared" si="30"/>
        <v>2</v>
      </c>
      <c r="AL47">
        <f t="shared" si="30"/>
        <v>1</v>
      </c>
      <c r="AM47">
        <f t="shared" si="47"/>
        <v>21</v>
      </c>
      <c r="AN47">
        <f t="shared" si="31"/>
        <v>5</v>
      </c>
      <c r="AO47">
        <f t="shared" si="31"/>
        <v>0</v>
      </c>
      <c r="AP47">
        <f t="shared" si="48"/>
        <v>26</v>
      </c>
      <c r="AQ47">
        <f t="shared" si="48"/>
        <v>9</v>
      </c>
      <c r="AR47">
        <f>AO47*'[41]Key Inputs'!$C$15</f>
        <v>0</v>
      </c>
      <c r="AX47">
        <f t="shared" si="32"/>
        <v>0</v>
      </c>
      <c r="AY47">
        <f t="shared" si="32"/>
        <v>0</v>
      </c>
      <c r="AZ47">
        <f t="shared" si="32"/>
        <v>3</v>
      </c>
      <c r="BA47">
        <f t="shared" si="32"/>
        <v>25</v>
      </c>
      <c r="BB47">
        <f t="shared" si="32"/>
        <v>12</v>
      </c>
      <c r="BH47">
        <f t="shared" si="32"/>
        <v>1</v>
      </c>
      <c r="BI47">
        <f t="shared" si="32"/>
        <v>7</v>
      </c>
      <c r="BJ47">
        <f t="shared" si="49"/>
        <v>43</v>
      </c>
      <c r="BK47">
        <f t="shared" si="33"/>
        <v>8</v>
      </c>
      <c r="BL47">
        <f t="shared" si="33"/>
        <v>0</v>
      </c>
      <c r="BM47">
        <f t="shared" si="50"/>
        <v>68</v>
      </c>
      <c r="BN47">
        <f t="shared" si="50"/>
        <v>20</v>
      </c>
      <c r="BO47">
        <f>BL47*'[41]Key Inputs'!$D$15</f>
        <v>0</v>
      </c>
      <c r="BU47">
        <f t="shared" si="34"/>
        <v>0</v>
      </c>
      <c r="BV47">
        <f t="shared" si="34"/>
        <v>0</v>
      </c>
      <c r="BW47">
        <f t="shared" si="34"/>
        <v>3</v>
      </c>
      <c r="BX47">
        <f t="shared" si="34"/>
        <v>20</v>
      </c>
      <c r="BY47">
        <f t="shared" si="34"/>
        <v>12</v>
      </c>
      <c r="CE47">
        <f t="shared" si="34"/>
        <v>1</v>
      </c>
      <c r="CF47">
        <f t="shared" si="34"/>
        <v>2</v>
      </c>
      <c r="CG47">
        <f t="shared" si="51"/>
        <v>18</v>
      </c>
      <c r="CH47">
        <f t="shared" si="35"/>
        <v>6</v>
      </c>
      <c r="CI47">
        <f t="shared" si="35"/>
        <v>0</v>
      </c>
      <c r="CJ47">
        <f t="shared" si="52"/>
        <v>38</v>
      </c>
      <c r="CK47">
        <f t="shared" si="52"/>
        <v>18</v>
      </c>
      <c r="CL47">
        <f>CI47*'[41]Key Inputs'!$E$15</f>
        <v>0</v>
      </c>
      <c r="CR47">
        <f t="shared" si="36"/>
        <v>0</v>
      </c>
      <c r="CS47">
        <f t="shared" si="36"/>
        <v>0</v>
      </c>
      <c r="CT47">
        <f t="shared" si="36"/>
        <v>4</v>
      </c>
      <c r="CU47">
        <f t="shared" si="36"/>
        <v>25</v>
      </c>
      <c r="CV47">
        <f t="shared" si="36"/>
        <v>16</v>
      </c>
      <c r="DB47">
        <f t="shared" si="36"/>
        <v>1</v>
      </c>
      <c r="DC47">
        <f t="shared" si="36"/>
        <v>2</v>
      </c>
      <c r="DD47">
        <f t="shared" si="37"/>
        <v>18</v>
      </c>
      <c r="DE47">
        <f t="shared" si="38"/>
        <v>10</v>
      </c>
      <c r="DF47">
        <f t="shared" si="38"/>
        <v>0</v>
      </c>
      <c r="DG47">
        <f t="shared" si="39"/>
        <v>43</v>
      </c>
      <c r="DH47">
        <f t="shared" si="39"/>
        <v>26</v>
      </c>
      <c r="DI47">
        <f>DF47*'[41]Key Inputs'!$F$15</f>
        <v>0</v>
      </c>
      <c r="DO47">
        <f t="shared" si="40"/>
        <v>1</v>
      </c>
      <c r="DP47">
        <f t="shared" si="40"/>
        <v>0</v>
      </c>
      <c r="DQ47">
        <f t="shared" si="40"/>
        <v>2</v>
      </c>
      <c r="DR47">
        <f t="shared" si="40"/>
        <v>18</v>
      </c>
      <c r="DS47">
        <f t="shared" si="40"/>
        <v>14</v>
      </c>
      <c r="DY47">
        <f t="shared" si="40"/>
        <v>1</v>
      </c>
      <c r="DZ47">
        <f t="shared" si="40"/>
        <v>5</v>
      </c>
      <c r="EA47">
        <f t="shared" si="53"/>
        <v>33</v>
      </c>
      <c r="EB47">
        <f t="shared" si="41"/>
        <v>1</v>
      </c>
      <c r="EC47">
        <f t="shared" si="41"/>
        <v>0</v>
      </c>
      <c r="ED47">
        <f t="shared" si="54"/>
        <v>51</v>
      </c>
      <c r="EE47">
        <f t="shared" si="54"/>
        <v>15</v>
      </c>
      <c r="EF47">
        <f>EC47*'[41]Key Inputs'!$G$15</f>
        <v>0</v>
      </c>
      <c r="EL47">
        <f t="shared" si="42"/>
        <v>1</v>
      </c>
      <c r="EM47">
        <f t="shared" si="42"/>
        <v>0</v>
      </c>
      <c r="EN47">
        <f t="shared" si="42"/>
        <v>13</v>
      </c>
      <c r="EO47">
        <f t="shared" si="42"/>
        <v>93</v>
      </c>
      <c r="EP47">
        <f t="shared" si="42"/>
        <v>58</v>
      </c>
      <c r="EV47">
        <f t="shared" si="43"/>
        <v>6</v>
      </c>
      <c r="EW47">
        <f t="shared" si="43"/>
        <v>17</v>
      </c>
      <c r="EX47">
        <f t="shared" si="43"/>
        <v>133</v>
      </c>
      <c r="EY47">
        <f t="shared" si="43"/>
        <v>30</v>
      </c>
      <c r="EZ47">
        <f t="shared" si="43"/>
        <v>0</v>
      </c>
      <c r="FA47">
        <f t="shared" si="55"/>
        <v>226</v>
      </c>
      <c r="FB47">
        <f t="shared" si="55"/>
        <v>88</v>
      </c>
      <c r="FC47">
        <f>EZ47*'[41]Key Inputs'!$G$15</f>
        <v>0</v>
      </c>
      <c r="FI47">
        <f t="shared" si="44"/>
        <v>1</v>
      </c>
      <c r="FJ47">
        <f t="shared" si="44"/>
        <v>0</v>
      </c>
      <c r="FK47">
        <f t="shared" si="44"/>
        <v>13</v>
      </c>
      <c r="FL47">
        <f t="shared" si="44"/>
        <v>93</v>
      </c>
      <c r="FM47">
        <f t="shared" si="44"/>
        <v>58</v>
      </c>
      <c r="FS47">
        <f t="shared" si="45"/>
        <v>6</v>
      </c>
      <c r="FT47">
        <f t="shared" si="45"/>
        <v>17</v>
      </c>
      <c r="FU47">
        <f t="shared" si="45"/>
        <v>133</v>
      </c>
      <c r="FV47">
        <f t="shared" si="45"/>
        <v>30</v>
      </c>
      <c r="FW47">
        <f t="shared" si="45"/>
        <v>0</v>
      </c>
      <c r="FX47">
        <f t="shared" si="56"/>
        <v>226</v>
      </c>
      <c r="FY47">
        <f t="shared" si="56"/>
        <v>88</v>
      </c>
      <c r="FZ47">
        <f>FW47*'[41]Key Inputs'!$G$15</f>
        <v>0</v>
      </c>
      <c r="GA47" s="24"/>
      <c r="GB47" s="24"/>
      <c r="GC47" s="24"/>
      <c r="GD47" s="24"/>
      <c r="GE47" s="24"/>
    </row>
    <row r="48" spans="1:187" ht="15" hidden="1" thickBot="1">
      <c r="A48" s="27">
        <v>11</v>
      </c>
      <c r="B48" s="28" t="s">
        <v>150</v>
      </c>
      <c r="C48">
        <v>11</v>
      </c>
      <c r="D48">
        <f t="shared" si="27"/>
        <v>0</v>
      </c>
      <c r="E48">
        <f t="shared" si="27"/>
        <v>0</v>
      </c>
      <c r="F48">
        <f t="shared" si="27"/>
        <v>0</v>
      </c>
      <c r="G48">
        <f t="shared" si="27"/>
        <v>0</v>
      </c>
      <c r="H48">
        <f t="shared" si="27"/>
        <v>0</v>
      </c>
      <c r="N48">
        <f t="shared" si="27"/>
        <v>0</v>
      </c>
      <c r="O48">
        <f t="shared" si="27"/>
        <v>0</v>
      </c>
      <c r="P48">
        <f>(N48*N$37)+(O48*O$37)</f>
        <v>0</v>
      </c>
      <c r="Q48">
        <f t="shared" si="28"/>
        <v>0</v>
      </c>
      <c r="R48">
        <f t="shared" si="28"/>
        <v>0</v>
      </c>
      <c r="S48">
        <f t="shared" si="29"/>
        <v>0</v>
      </c>
      <c r="T48">
        <f t="shared" si="29"/>
        <v>0</v>
      </c>
      <c r="U48">
        <f>R48*'[41]Key Inputs'!$B$15</f>
        <v>0</v>
      </c>
      <c r="AA48">
        <f t="shared" si="30"/>
        <v>0</v>
      </c>
      <c r="AB48">
        <f t="shared" si="30"/>
        <v>0</v>
      </c>
      <c r="AC48">
        <f t="shared" si="30"/>
        <v>1</v>
      </c>
      <c r="AD48">
        <f t="shared" si="30"/>
        <v>5</v>
      </c>
      <c r="AE48">
        <f t="shared" si="30"/>
        <v>4</v>
      </c>
      <c r="AK48">
        <f t="shared" si="30"/>
        <v>1</v>
      </c>
      <c r="AL48">
        <f t="shared" si="30"/>
        <v>3</v>
      </c>
      <c r="AM48">
        <f>(AK48*AK$37)+(AL48*AL$37)</f>
        <v>23</v>
      </c>
      <c r="AN48">
        <f t="shared" si="31"/>
        <v>0</v>
      </c>
      <c r="AO48">
        <f t="shared" si="31"/>
        <v>0</v>
      </c>
      <c r="AP48">
        <f>AD48+AM48</f>
        <v>28</v>
      </c>
      <c r="AQ48">
        <f>AE48+AN48</f>
        <v>4</v>
      </c>
      <c r="AR48">
        <f>AO48*'[41]Key Inputs'!$C$15</f>
        <v>0</v>
      </c>
      <c r="AX48">
        <f t="shared" si="32"/>
        <v>0</v>
      </c>
      <c r="AY48">
        <f t="shared" si="32"/>
        <v>1</v>
      </c>
      <c r="AZ48">
        <f t="shared" si="32"/>
        <v>12</v>
      </c>
      <c r="BA48">
        <f t="shared" si="32"/>
        <v>91</v>
      </c>
      <c r="BB48">
        <f t="shared" si="32"/>
        <v>60</v>
      </c>
      <c r="BH48">
        <f t="shared" si="32"/>
        <v>1</v>
      </c>
      <c r="BI48">
        <f t="shared" si="32"/>
        <v>6</v>
      </c>
      <c r="BJ48">
        <f>(BH48*BH$37)+(BI48*BI$37)</f>
        <v>38</v>
      </c>
      <c r="BK48">
        <f t="shared" si="33"/>
        <v>10</v>
      </c>
      <c r="BL48">
        <f t="shared" si="33"/>
        <v>0</v>
      </c>
      <c r="BM48">
        <f>BA48+BJ48</f>
        <v>129</v>
      </c>
      <c r="BN48">
        <f>BB48+BK48</f>
        <v>70</v>
      </c>
      <c r="BO48">
        <f>BL48*'[41]Key Inputs'!$D$15</f>
        <v>0</v>
      </c>
      <c r="BU48">
        <f t="shared" si="34"/>
        <v>3</v>
      </c>
      <c r="BV48">
        <f t="shared" si="34"/>
        <v>0</v>
      </c>
      <c r="BW48">
        <f t="shared" si="34"/>
        <v>9</v>
      </c>
      <c r="BX48">
        <f t="shared" si="34"/>
        <v>69</v>
      </c>
      <c r="BY48">
        <f t="shared" si="34"/>
        <v>54</v>
      </c>
      <c r="CE48">
        <f t="shared" si="34"/>
        <v>1</v>
      </c>
      <c r="CF48">
        <f t="shared" si="34"/>
        <v>6</v>
      </c>
      <c r="CG48">
        <f>(CE48*CE$37)+(CF48*CF$37)</f>
        <v>38</v>
      </c>
      <c r="CH48">
        <f t="shared" si="35"/>
        <v>10</v>
      </c>
      <c r="CI48">
        <f t="shared" si="35"/>
        <v>0</v>
      </c>
      <c r="CJ48">
        <f>BX48+CG48</f>
        <v>107</v>
      </c>
      <c r="CK48">
        <f>BY48+CH48</f>
        <v>64</v>
      </c>
      <c r="CL48">
        <f>CI48*'[41]Key Inputs'!$E$15</f>
        <v>0</v>
      </c>
      <c r="CR48">
        <f t="shared" si="36"/>
        <v>0</v>
      </c>
      <c r="CS48">
        <f t="shared" si="36"/>
        <v>1</v>
      </c>
      <c r="CT48">
        <f t="shared" si="36"/>
        <v>6</v>
      </c>
      <c r="CU48">
        <f t="shared" si="36"/>
        <v>48</v>
      </c>
      <c r="CV48">
        <f t="shared" si="36"/>
        <v>30</v>
      </c>
      <c r="DB48">
        <f t="shared" si="36"/>
        <v>0</v>
      </c>
      <c r="DC48">
        <f t="shared" si="36"/>
        <v>10</v>
      </c>
      <c r="DD48">
        <f t="shared" si="37"/>
        <v>50</v>
      </c>
      <c r="DE48">
        <f t="shared" si="38"/>
        <v>8</v>
      </c>
      <c r="DF48">
        <f t="shared" si="38"/>
        <v>0</v>
      </c>
      <c r="DG48">
        <f t="shared" si="39"/>
        <v>98</v>
      </c>
      <c r="DH48">
        <f t="shared" si="39"/>
        <v>38</v>
      </c>
      <c r="DI48">
        <f>DF48*'[41]Key Inputs'!$F$15</f>
        <v>0</v>
      </c>
      <c r="DO48">
        <f t="shared" si="40"/>
        <v>0</v>
      </c>
      <c r="DP48">
        <f t="shared" si="40"/>
        <v>4</v>
      </c>
      <c r="DQ48">
        <f t="shared" si="40"/>
        <v>9</v>
      </c>
      <c r="DR48">
        <f t="shared" si="40"/>
        <v>77</v>
      </c>
      <c r="DS48">
        <f t="shared" si="40"/>
        <v>60</v>
      </c>
      <c r="DY48">
        <f t="shared" si="40"/>
        <v>4</v>
      </c>
      <c r="DZ48">
        <f t="shared" si="40"/>
        <v>7</v>
      </c>
      <c r="EA48">
        <f>(DY48*DY$37)+(DZ48*DZ$37)</f>
        <v>67</v>
      </c>
      <c r="EB48">
        <f t="shared" si="41"/>
        <v>2</v>
      </c>
      <c r="EC48">
        <f t="shared" si="41"/>
        <v>0</v>
      </c>
      <c r="ED48">
        <f>DR48+EA48</f>
        <v>144</v>
      </c>
      <c r="EE48">
        <f>DS48+EB48</f>
        <v>62</v>
      </c>
      <c r="EF48">
        <f>EC48*'[41]Key Inputs'!$G$15</f>
        <v>0</v>
      </c>
      <c r="EL48">
        <f t="shared" si="42"/>
        <v>3</v>
      </c>
      <c r="EM48">
        <f t="shared" si="42"/>
        <v>6</v>
      </c>
      <c r="EN48">
        <f t="shared" si="42"/>
        <v>37</v>
      </c>
      <c r="EO48">
        <f t="shared" si="42"/>
        <v>290</v>
      </c>
      <c r="EP48">
        <f t="shared" si="42"/>
        <v>208</v>
      </c>
      <c r="EV48">
        <f t="shared" si="43"/>
        <v>7</v>
      </c>
      <c r="EW48">
        <f t="shared" si="43"/>
        <v>32</v>
      </c>
      <c r="EX48">
        <f t="shared" si="43"/>
        <v>216</v>
      </c>
      <c r="EY48">
        <f t="shared" si="43"/>
        <v>30</v>
      </c>
      <c r="EZ48">
        <f t="shared" si="43"/>
        <v>0</v>
      </c>
      <c r="FA48">
        <f>EO48+EX48</f>
        <v>506</v>
      </c>
      <c r="FB48">
        <f>EP48+EY48</f>
        <v>238</v>
      </c>
      <c r="FC48">
        <f>EZ48*'[41]Key Inputs'!$G$15</f>
        <v>0</v>
      </c>
      <c r="FI48">
        <f t="shared" si="44"/>
        <v>3</v>
      </c>
      <c r="FJ48">
        <f t="shared" si="44"/>
        <v>6</v>
      </c>
      <c r="FK48">
        <f t="shared" si="44"/>
        <v>37</v>
      </c>
      <c r="FL48">
        <f t="shared" si="44"/>
        <v>290</v>
      </c>
      <c r="FM48">
        <f t="shared" si="44"/>
        <v>208</v>
      </c>
      <c r="FS48">
        <f t="shared" si="45"/>
        <v>7</v>
      </c>
      <c r="FT48">
        <f t="shared" si="45"/>
        <v>32</v>
      </c>
      <c r="FU48">
        <f t="shared" si="45"/>
        <v>216</v>
      </c>
      <c r="FV48">
        <f t="shared" si="45"/>
        <v>30</v>
      </c>
      <c r="FW48">
        <f t="shared" si="45"/>
        <v>0</v>
      </c>
      <c r="FX48">
        <f>FL48+FU48</f>
        <v>506</v>
      </c>
      <c r="FY48">
        <f>FM48+FV48</f>
        <v>238</v>
      </c>
      <c r="FZ48">
        <f>FW48*'[41]Key Inputs'!$G$15</f>
        <v>0</v>
      </c>
      <c r="GA48" s="24"/>
      <c r="GB48" s="24"/>
      <c r="GC48" s="24"/>
      <c r="GD48" s="24"/>
      <c r="GE48" s="24"/>
    </row>
    <row r="49" hidden="1"/>
  </sheetData>
  <mergeCells count="199">
    <mergeCell ref="EE36:EE37"/>
    <mergeCell ref="DO35:EF35"/>
    <mergeCell ref="CE36:CG36"/>
    <mergeCell ref="CH36:CH37"/>
    <mergeCell ref="CJ36:CJ37"/>
    <mergeCell ref="CK36:CK37"/>
    <mergeCell ref="EF36:EF37"/>
    <mergeCell ref="CR33:CT33"/>
    <mergeCell ref="CL36:CL37"/>
    <mergeCell ref="CR36:CV36"/>
    <mergeCell ref="DB36:DD36"/>
    <mergeCell ref="DE36:DE37"/>
    <mergeCell ref="BU35:CL35"/>
    <mergeCell ref="CR35:DI35"/>
    <mergeCell ref="DH36:DH37"/>
    <mergeCell ref="DI36:DI37"/>
    <mergeCell ref="DG36:DG37"/>
    <mergeCell ref="EL33:EN33"/>
    <mergeCell ref="EV33:EW33"/>
    <mergeCell ref="FI33:FK33"/>
    <mergeCell ref="FS33:FT33"/>
    <mergeCell ref="DB33:DC33"/>
    <mergeCell ref="DO33:DQ33"/>
    <mergeCell ref="DY33:DZ33"/>
    <mergeCell ref="EL35:FC35"/>
    <mergeCell ref="FI35:FZ35"/>
    <mergeCell ref="EV36:EX36"/>
    <mergeCell ref="EY36:EY37"/>
    <mergeCell ref="FA36:FA37"/>
    <mergeCell ref="FB36:FB37"/>
    <mergeCell ref="FZ36:FZ37"/>
    <mergeCell ref="FC36:FC37"/>
    <mergeCell ref="FI36:FM36"/>
    <mergeCell ref="FS36:FU36"/>
    <mergeCell ref="FV36:FV37"/>
    <mergeCell ref="FX36:FX37"/>
    <mergeCell ref="FY36:FY37"/>
    <mergeCell ref="EL36:EP36"/>
    <mergeCell ref="D36:H36"/>
    <mergeCell ref="N36:P36"/>
    <mergeCell ref="Q36:Q37"/>
    <mergeCell ref="S36:S37"/>
    <mergeCell ref="T36:T37"/>
    <mergeCell ref="U36:U37"/>
    <mergeCell ref="AA36:AE36"/>
    <mergeCell ref="AK36:AM36"/>
    <mergeCell ref="BU36:BY36"/>
    <mergeCell ref="AR36:AR37"/>
    <mergeCell ref="AX36:BB36"/>
    <mergeCell ref="BH36:BJ36"/>
    <mergeCell ref="BK36:BK37"/>
    <mergeCell ref="AN36:AN37"/>
    <mergeCell ref="AP36:AP37"/>
    <mergeCell ref="AQ36:AQ37"/>
    <mergeCell ref="BO36:BO37"/>
    <mergeCell ref="BM36:BM37"/>
    <mergeCell ref="BN36:BN37"/>
    <mergeCell ref="DO36:DS36"/>
    <mergeCell ref="DY36:EA36"/>
    <mergeCell ref="EB36:EB37"/>
    <mergeCell ref="ED36:ED37"/>
    <mergeCell ref="D33:F33"/>
    <mergeCell ref="N33:O33"/>
    <mergeCell ref="AA33:AC33"/>
    <mergeCell ref="AK33:AL33"/>
    <mergeCell ref="AX33:AZ33"/>
    <mergeCell ref="BH33:BI33"/>
    <mergeCell ref="FB6:FB7"/>
    <mergeCell ref="FC6:FC7"/>
    <mergeCell ref="A35:A37"/>
    <mergeCell ref="B35:B37"/>
    <mergeCell ref="C35:C37"/>
    <mergeCell ref="D35:U35"/>
    <mergeCell ref="AA35:AR35"/>
    <mergeCell ref="AX35:BO35"/>
    <mergeCell ref="BU33:BW33"/>
    <mergeCell ref="CE33:CF33"/>
    <mergeCell ref="EY6:EY7"/>
    <mergeCell ref="FA6:FA7"/>
    <mergeCell ref="CW6:DA6"/>
    <mergeCell ref="DB6:DD6"/>
    <mergeCell ref="DE6:DE7"/>
    <mergeCell ref="DG6:DG7"/>
    <mergeCell ref="DH6:DH7"/>
    <mergeCell ref="DI6:DI7"/>
    <mergeCell ref="FZ6:FZ7"/>
    <mergeCell ref="GA6:GA7"/>
    <mergeCell ref="GB6:GB7"/>
    <mergeCell ref="GC6:GC7"/>
    <mergeCell ref="FF6:FF7"/>
    <mergeCell ref="FG6:FG7"/>
    <mergeCell ref="FI6:FM6"/>
    <mergeCell ref="FN6:FR6"/>
    <mergeCell ref="FS6:FU6"/>
    <mergeCell ref="FV6:FV7"/>
    <mergeCell ref="GD6:GD7"/>
    <mergeCell ref="A26:C29"/>
    <mergeCell ref="D26:Q26"/>
    <mergeCell ref="D27:H27"/>
    <mergeCell ref="N27:O27"/>
    <mergeCell ref="P27:P28"/>
    <mergeCell ref="Q27:Q28"/>
    <mergeCell ref="EL29:FC29"/>
    <mergeCell ref="FX6:FX7"/>
    <mergeCell ref="FY6:FY7"/>
    <mergeCell ref="DY6:EA6"/>
    <mergeCell ref="EB6:EB7"/>
    <mergeCell ref="ED6:ED7"/>
    <mergeCell ref="EE6:EE7"/>
    <mergeCell ref="EF6:EF7"/>
    <mergeCell ref="EG6:EG7"/>
    <mergeCell ref="FD6:FD7"/>
    <mergeCell ref="FE6:FE7"/>
    <mergeCell ref="EH6:EH7"/>
    <mergeCell ref="EI6:EI7"/>
    <mergeCell ref="EJ6:EJ7"/>
    <mergeCell ref="EL6:EP6"/>
    <mergeCell ref="EQ6:EU6"/>
    <mergeCell ref="EV6:EX6"/>
    <mergeCell ref="BP6:BP7"/>
    <mergeCell ref="DJ6:DJ7"/>
    <mergeCell ref="DK6:DK7"/>
    <mergeCell ref="DL6:DL7"/>
    <mergeCell ref="DM6:DM7"/>
    <mergeCell ref="DO6:DS6"/>
    <mergeCell ref="DT6:DX6"/>
    <mergeCell ref="BU6:BY6"/>
    <mergeCell ref="BZ6:CD6"/>
    <mergeCell ref="CE6:CG6"/>
    <mergeCell ref="CH6:CH7"/>
    <mergeCell ref="CJ6:CJ7"/>
    <mergeCell ref="CK6:CK7"/>
    <mergeCell ref="CL6:CL7"/>
    <mergeCell ref="CM6:CM7"/>
    <mergeCell ref="CN6:CN7"/>
    <mergeCell ref="CO6:CO7"/>
    <mergeCell ref="CP6:CP7"/>
    <mergeCell ref="CR6:CV6"/>
    <mergeCell ref="BU5:CL5"/>
    <mergeCell ref="CR5:DI5"/>
    <mergeCell ref="DO5:EF5"/>
    <mergeCell ref="EL5:FC5"/>
    <mergeCell ref="FI5:FZ5"/>
    <mergeCell ref="D6:H6"/>
    <mergeCell ref="I6:M6"/>
    <mergeCell ref="N6:P6"/>
    <mergeCell ref="Q6:Q7"/>
    <mergeCell ref="S6:S7"/>
    <mergeCell ref="BQ6:BQ7"/>
    <mergeCell ref="BR6:BR7"/>
    <mergeCell ref="BS6:BS7"/>
    <mergeCell ref="X6:X7"/>
    <mergeCell ref="Y6:Y7"/>
    <mergeCell ref="AA6:AE6"/>
    <mergeCell ref="AF6:AJ6"/>
    <mergeCell ref="AK6:AM6"/>
    <mergeCell ref="AN6:AN7"/>
    <mergeCell ref="AP6:AP7"/>
    <mergeCell ref="AQ6:AQ7"/>
    <mergeCell ref="AR6:AR7"/>
    <mergeCell ref="AS6:AS7"/>
    <mergeCell ref="AT6:AT7"/>
    <mergeCell ref="A5:A7"/>
    <mergeCell ref="B5:B7"/>
    <mergeCell ref="C5:C7"/>
    <mergeCell ref="D5:U5"/>
    <mergeCell ref="AA5:AR5"/>
    <mergeCell ref="AX5:BO5"/>
    <mergeCell ref="T6:T7"/>
    <mergeCell ref="U6:U7"/>
    <mergeCell ref="V6:V7"/>
    <mergeCell ref="W6:W7"/>
    <mergeCell ref="AU6:AU7"/>
    <mergeCell ref="AV6:AV7"/>
    <mergeCell ref="AX6:BB6"/>
    <mergeCell ref="BC6:BG6"/>
    <mergeCell ref="BH6:BJ6"/>
    <mergeCell ref="BK6:BK7"/>
    <mergeCell ref="BM6:BM7"/>
    <mergeCell ref="BN6:BN7"/>
    <mergeCell ref="BO6:BO7"/>
    <mergeCell ref="EV3:EW3"/>
    <mergeCell ref="FI3:FK3"/>
    <mergeCell ref="FS3:FT3"/>
    <mergeCell ref="D3:F3"/>
    <mergeCell ref="I3:K3"/>
    <mergeCell ref="N3:O3"/>
    <mergeCell ref="AA3:AC3"/>
    <mergeCell ref="AF3:AH3"/>
    <mergeCell ref="AK3:AL3"/>
    <mergeCell ref="AX3:AZ3"/>
    <mergeCell ref="BH3:BI3"/>
    <mergeCell ref="BU3:BW3"/>
    <mergeCell ref="CE3:CF3"/>
    <mergeCell ref="CR3:CT3"/>
    <mergeCell ref="DB3:DC3"/>
    <mergeCell ref="DO3:DQ3"/>
    <mergeCell ref="DY3:DZ3"/>
    <mergeCell ref="EL3:EN3"/>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theme="4" tint="0.79998168889431442"/>
  </sheetPr>
  <dimension ref="A1:Y59"/>
  <sheetViews>
    <sheetView workbookViewId="0">
      <pane xSplit="1" ySplit="4" topLeftCell="B54" activePane="bottomRight" state="frozen"/>
      <selection activeCell="H19" sqref="H19"/>
      <selection pane="topRight" activeCell="H19" sqref="H19"/>
      <selection pane="bottomLeft" activeCell="H19" sqref="H19"/>
      <selection pane="bottomRight" activeCell="B59" sqref="B59"/>
    </sheetView>
  </sheetViews>
  <sheetFormatPr defaultRowHeight="14.5"/>
  <cols>
    <col min="1" max="1" width="40.54296875" bestFit="1" customWidth="1"/>
    <col min="2" max="2" width="11" customWidth="1"/>
    <col min="3" max="3" width="10" customWidth="1"/>
    <col min="4" max="4" width="11.54296875" customWidth="1"/>
    <col min="5" max="6" width="11" customWidth="1"/>
    <col min="7" max="7" width="11.453125" customWidth="1"/>
    <col min="8" max="8" width="11.54296875" customWidth="1"/>
    <col min="9" max="9" width="11" customWidth="1"/>
    <col min="10" max="10" width="12.1796875" customWidth="1"/>
    <col min="11" max="11" width="11.453125" customWidth="1"/>
    <col min="12" max="12" width="11.54296875" customWidth="1"/>
    <col min="13" max="14" width="11" customWidth="1"/>
    <col min="15" max="15" width="11.453125" customWidth="1"/>
    <col min="16" max="16" width="11.54296875" customWidth="1"/>
    <col min="17" max="18" width="11" customWidth="1"/>
    <col min="19" max="19" width="11.453125" customWidth="1"/>
    <col min="20" max="20" width="11.54296875" customWidth="1"/>
    <col min="21" max="22" width="11" customWidth="1"/>
    <col min="23" max="23" width="11.453125" customWidth="1"/>
    <col min="24" max="24" width="11.54296875" customWidth="1"/>
    <col min="25" max="25" width="11" customWidth="1"/>
  </cols>
  <sheetData>
    <row r="1" spans="1:25" ht="27.5">
      <c r="A1" s="47" t="s">
        <v>222</v>
      </c>
      <c r="B1" s="475" t="s">
        <v>223</v>
      </c>
      <c r="C1" s="475"/>
      <c r="D1" s="475"/>
      <c r="E1" s="475"/>
      <c r="F1" s="475"/>
      <c r="G1" s="475"/>
      <c r="H1" s="475"/>
      <c r="I1" s="475"/>
      <c r="J1" s="475"/>
      <c r="K1" s="475"/>
      <c r="L1" s="475"/>
      <c r="M1" s="475"/>
      <c r="N1" s="475"/>
      <c r="O1" s="48"/>
      <c r="P1" s="48"/>
      <c r="Q1" s="48"/>
      <c r="R1" s="48"/>
      <c r="S1" s="48"/>
      <c r="T1" s="48"/>
      <c r="U1" s="475"/>
      <c r="V1" s="475"/>
      <c r="W1" s="475"/>
      <c r="X1" s="48"/>
      <c r="Y1" s="48"/>
    </row>
    <row r="2" spans="1:25" ht="15" thickBot="1">
      <c r="A2" s="49"/>
      <c r="B2" s="50"/>
      <c r="C2" s="50"/>
      <c r="D2" s="50"/>
      <c r="E2" s="50"/>
      <c r="F2" s="50"/>
      <c r="G2" s="50"/>
      <c r="H2" s="50"/>
      <c r="I2" s="50"/>
      <c r="J2" s="50"/>
      <c r="K2" s="50"/>
      <c r="L2" s="50"/>
      <c r="M2" s="50"/>
      <c r="N2" s="50"/>
      <c r="O2" s="50"/>
      <c r="P2" s="50"/>
      <c r="Q2" s="50"/>
      <c r="R2" s="50"/>
      <c r="S2" s="50"/>
      <c r="T2" s="50"/>
      <c r="U2" s="50"/>
      <c r="V2" s="50"/>
      <c r="W2" s="50"/>
      <c r="X2" s="50"/>
      <c r="Y2" s="50"/>
    </row>
    <row r="3" spans="1:25" ht="15" thickBot="1">
      <c r="A3" s="475" t="s">
        <v>159</v>
      </c>
      <c r="B3" t="s">
        <v>6</v>
      </c>
      <c r="C3" t="s">
        <v>6</v>
      </c>
      <c r="D3" t="s">
        <v>6</v>
      </c>
      <c r="E3" t="s">
        <v>6</v>
      </c>
      <c r="F3" t="s">
        <v>12</v>
      </c>
      <c r="G3" t="s">
        <v>12</v>
      </c>
      <c r="H3" t="s">
        <v>12</v>
      </c>
      <c r="I3" t="s">
        <v>12</v>
      </c>
      <c r="J3" t="s">
        <v>13</v>
      </c>
      <c r="K3" t="s">
        <v>13</v>
      </c>
      <c r="L3" t="s">
        <v>13</v>
      </c>
      <c r="M3" t="s">
        <v>13</v>
      </c>
      <c r="N3" t="s">
        <v>14</v>
      </c>
      <c r="O3" t="s">
        <v>14</v>
      </c>
      <c r="P3" t="s">
        <v>14</v>
      </c>
      <c r="Q3" t="s">
        <v>14</v>
      </c>
      <c r="R3" t="s">
        <v>15</v>
      </c>
      <c r="S3" t="s">
        <v>15</v>
      </c>
      <c r="T3" t="s">
        <v>15</v>
      </c>
      <c r="U3" t="s">
        <v>15</v>
      </c>
      <c r="V3" t="s">
        <v>16</v>
      </c>
      <c r="W3" t="s">
        <v>16</v>
      </c>
      <c r="X3" t="s">
        <v>16</v>
      </c>
      <c r="Y3" t="s">
        <v>16</v>
      </c>
    </row>
    <row r="4" spans="1:25">
      <c r="A4" s="475"/>
      <c r="B4" t="s">
        <v>224</v>
      </c>
      <c r="C4" t="s">
        <v>160</v>
      </c>
      <c r="D4" t="s">
        <v>161</v>
      </c>
      <c r="E4" t="s">
        <v>162</v>
      </c>
      <c r="F4" t="s">
        <v>224</v>
      </c>
      <c r="G4" t="s">
        <v>160</v>
      </c>
      <c r="H4" t="s">
        <v>161</v>
      </c>
      <c r="I4" t="s">
        <v>162</v>
      </c>
      <c r="J4" t="s">
        <v>224</v>
      </c>
      <c r="K4" t="s">
        <v>160</v>
      </c>
      <c r="L4" t="s">
        <v>161</v>
      </c>
      <c r="M4" t="s">
        <v>162</v>
      </c>
      <c r="N4" t="s">
        <v>224</v>
      </c>
      <c r="O4" t="s">
        <v>160</v>
      </c>
      <c r="P4" t="s">
        <v>161</v>
      </c>
      <c r="Q4" t="s">
        <v>162</v>
      </c>
      <c r="R4" t="s">
        <v>224</v>
      </c>
      <c r="S4" t="s">
        <v>160</v>
      </c>
      <c r="T4" t="s">
        <v>161</v>
      </c>
      <c r="U4" t="s">
        <v>162</v>
      </c>
      <c r="V4" t="s">
        <v>224</v>
      </c>
      <c r="W4" t="s">
        <v>160</v>
      </c>
      <c r="X4" t="s">
        <v>161</v>
      </c>
      <c r="Y4" t="s">
        <v>162</v>
      </c>
    </row>
    <row r="5" spans="1:25">
      <c r="A5" t="s">
        <v>163</v>
      </c>
      <c r="B5">
        <f>SUM(B6:B12)</f>
        <v>5599715</v>
      </c>
      <c r="C5">
        <f>SUM(C6:C12)</f>
        <v>0</v>
      </c>
      <c r="D5">
        <f>SUM(D6:D12)</f>
        <v>4079.6885360479996</v>
      </c>
      <c r="E5">
        <f>SUM(E6:E12)</f>
        <v>4832690.1284992434</v>
      </c>
      <c r="F5">
        <f t="shared" ref="F5:Y5" si="0">SUM(F6:F12)</f>
        <v>5771959</v>
      </c>
      <c r="G5">
        <f t="shared" si="0"/>
        <v>0</v>
      </c>
      <c r="H5">
        <f t="shared" si="0"/>
        <v>4237.4405360479996</v>
      </c>
      <c r="I5">
        <f t="shared" si="0"/>
        <v>5082690.1284992434</v>
      </c>
      <c r="J5">
        <f t="shared" si="0"/>
        <v>5944203</v>
      </c>
      <c r="K5">
        <f t="shared" si="0"/>
        <v>0</v>
      </c>
      <c r="L5">
        <f t="shared" si="0"/>
        <v>4395.1925360479991</v>
      </c>
      <c r="M5">
        <f t="shared" si="0"/>
        <v>5332690.1284992434</v>
      </c>
      <c r="N5">
        <f t="shared" si="0"/>
        <v>6116447</v>
      </c>
      <c r="O5">
        <f t="shared" si="0"/>
        <v>0</v>
      </c>
      <c r="P5">
        <f t="shared" si="0"/>
        <v>4552.9445360480004</v>
      </c>
      <c r="Q5">
        <f t="shared" si="0"/>
        <v>5582690.1284992434</v>
      </c>
      <c r="R5">
        <f t="shared" si="0"/>
        <v>6288691</v>
      </c>
      <c r="S5">
        <f t="shared" si="0"/>
        <v>0</v>
      </c>
      <c r="T5">
        <f t="shared" si="0"/>
        <v>4710.6965360479999</v>
      </c>
      <c r="U5">
        <f t="shared" si="0"/>
        <v>5832690.1284992434</v>
      </c>
      <c r="V5">
        <f t="shared" si="0"/>
        <v>6460935</v>
      </c>
      <c r="W5">
        <f t="shared" si="0"/>
        <v>0</v>
      </c>
      <c r="X5">
        <f t="shared" si="0"/>
        <v>4868.4485360480003</v>
      </c>
      <c r="Y5">
        <f t="shared" si="0"/>
        <v>6082690.1284992434</v>
      </c>
    </row>
    <row r="6" spans="1:25">
      <c r="A6" s="30" t="s">
        <v>164</v>
      </c>
      <c r="B6" s="31">
        <f>[42]TSNPDCL!$F$7</f>
        <v>3927672</v>
      </c>
      <c r="C6" s="32"/>
      <c r="D6" s="31">
        <f>[42]TSNPDCL!$G$7</f>
        <v>2617.031485</v>
      </c>
      <c r="E6" s="33"/>
      <c r="F6" s="31">
        <f>[42]TSNPDCL!$I$7</f>
        <v>4027547</v>
      </c>
      <c r="G6" s="32"/>
      <c r="H6" s="31">
        <f>[42]TSNPDCL!$J$7</f>
        <v>2716.906485</v>
      </c>
      <c r="I6" s="33"/>
      <c r="J6" s="31">
        <f>[42]TSNPDCL!$L$7</f>
        <v>4127422</v>
      </c>
      <c r="K6" s="32"/>
      <c r="L6" s="31">
        <f>[42]TSNPDCL!$M$7</f>
        <v>2816.781485</v>
      </c>
      <c r="M6" s="33"/>
      <c r="N6" s="31">
        <f>[42]TSNPDCL!$O$7</f>
        <v>4227297</v>
      </c>
      <c r="O6" s="32"/>
      <c r="P6" s="31">
        <f>[42]TSNPDCL!$P$7</f>
        <v>2916.656485</v>
      </c>
      <c r="Q6" s="33"/>
      <c r="R6" s="31">
        <f>[42]TSNPDCL!$R$7</f>
        <v>4327172</v>
      </c>
      <c r="S6" s="32"/>
      <c r="T6" s="31">
        <f>[42]TSNPDCL!$S$7</f>
        <v>3016.531485</v>
      </c>
      <c r="U6" s="33"/>
      <c r="V6" s="31">
        <f>[42]TSNPDCL!$U$7</f>
        <v>4427047</v>
      </c>
      <c r="W6" s="32"/>
      <c r="X6" s="31">
        <f>[42]TSNPDCL!$V$7</f>
        <v>3116.406485</v>
      </c>
      <c r="Y6" s="33"/>
    </row>
    <row r="7" spans="1:25">
      <c r="A7" s="30" t="s">
        <v>165</v>
      </c>
      <c r="B7" s="31">
        <f>[42]TSNPDCL!$F$8</f>
        <v>401109</v>
      </c>
      <c r="C7" s="32"/>
      <c r="D7" s="31">
        <f>[42]TSNPDCL!$G$8</f>
        <v>700.91566299999988</v>
      </c>
      <c r="E7" s="34"/>
      <c r="F7" s="31">
        <f>[42]TSNPDCL!$I$8</f>
        <v>419489</v>
      </c>
      <c r="G7" s="32"/>
      <c r="H7" s="31">
        <f>[42]TSNPDCL!$J$8</f>
        <v>737.67566299999987</v>
      </c>
      <c r="I7" s="34"/>
      <c r="J7" s="31">
        <f>[42]TSNPDCL!$L$8</f>
        <v>437869</v>
      </c>
      <c r="K7" s="32"/>
      <c r="L7" s="31">
        <f>[42]TSNPDCL!$M$8</f>
        <v>774.43566299999986</v>
      </c>
      <c r="M7" s="34"/>
      <c r="N7" s="31">
        <f>[42]TSNPDCL!$O$8</f>
        <v>456249</v>
      </c>
      <c r="O7" s="32"/>
      <c r="P7" s="31">
        <f>[42]TSNPDCL!$P$8</f>
        <v>811.19566299999985</v>
      </c>
      <c r="Q7" s="34"/>
      <c r="R7" s="31">
        <f>[42]TSNPDCL!$R$8</f>
        <v>474629</v>
      </c>
      <c r="S7" s="32"/>
      <c r="T7" s="31">
        <f>[42]TSNPDCL!$S$8</f>
        <v>847.95566299999984</v>
      </c>
      <c r="U7" s="34"/>
      <c r="V7" s="31">
        <f>[42]TSNPDCL!$U$8</f>
        <v>493009</v>
      </c>
      <c r="W7" s="32"/>
      <c r="X7" s="31">
        <f>[42]TSNPDCL!$V$8</f>
        <v>884.71566299999984</v>
      </c>
      <c r="Y7" s="34"/>
    </row>
    <row r="8" spans="1:25">
      <c r="A8" s="30" t="s">
        <v>166</v>
      </c>
      <c r="B8" s="31">
        <f>[42]TSNPDCL!$F$9</f>
        <v>32321</v>
      </c>
      <c r="C8" s="32"/>
      <c r="D8" s="31">
        <f>[42]TSNPDCL!$G$9</f>
        <v>541.44015059599985</v>
      </c>
      <c r="E8" s="34"/>
      <c r="F8" s="31">
        <f>[42]TSNPDCL!$I$9</f>
        <v>32821</v>
      </c>
      <c r="G8" s="32"/>
      <c r="H8" s="31">
        <f>[42]TSNPDCL!$J$9</f>
        <v>549.44015059599985</v>
      </c>
      <c r="I8" s="34"/>
      <c r="J8" s="31">
        <f>[42]TSNPDCL!$L$9</f>
        <v>33321</v>
      </c>
      <c r="K8" s="32"/>
      <c r="L8" s="31">
        <f>[42]TSNPDCL!$M$9</f>
        <v>557.44015059599985</v>
      </c>
      <c r="M8" s="34"/>
      <c r="N8" s="31">
        <f>[42]TSNPDCL!$O$9</f>
        <v>33821</v>
      </c>
      <c r="O8" s="32"/>
      <c r="P8" s="31">
        <f>[42]TSNPDCL!$P$9</f>
        <v>565.44015059599985</v>
      </c>
      <c r="Q8" s="34"/>
      <c r="R8" s="31">
        <f>[42]TSNPDCL!$R$9</f>
        <v>34321</v>
      </c>
      <c r="S8" s="32"/>
      <c r="T8" s="31">
        <f>[42]TSNPDCL!$S$9</f>
        <v>573.44015059599985</v>
      </c>
      <c r="U8" s="34"/>
      <c r="V8" s="31">
        <f>[42]TSNPDCL!$U$9</f>
        <v>34821</v>
      </c>
      <c r="W8" s="32"/>
      <c r="X8" s="31">
        <f>[42]TSNPDCL!$V$9</f>
        <v>581.44015059599985</v>
      </c>
      <c r="Y8" s="34"/>
    </row>
    <row r="9" spans="1:25">
      <c r="A9" s="30" t="s">
        <v>167</v>
      </c>
      <c r="B9" s="31">
        <f>[42]TSNPDCL!$F$10</f>
        <v>6884.0000000000009</v>
      </c>
      <c r="C9" s="35"/>
      <c r="D9" s="31">
        <f>[42]TSNPDCL!$G$10</f>
        <v>17.160815408000001</v>
      </c>
      <c r="E9" s="36"/>
      <c r="F9" s="31">
        <f>[42]TSNPDCL!$I$10</f>
        <v>7123.0000000000018</v>
      </c>
      <c r="G9" s="35"/>
      <c r="H9" s="31">
        <f>[42]TSNPDCL!$J$10</f>
        <v>17.877815408000004</v>
      </c>
      <c r="I9" s="37"/>
      <c r="J9" s="31">
        <f>[42]TSNPDCL!$L$10</f>
        <v>7362.0000000000027</v>
      </c>
      <c r="K9" s="35"/>
      <c r="L9" s="31">
        <f>[42]TSNPDCL!$M$10</f>
        <v>18.594815408000006</v>
      </c>
      <c r="M9" s="37"/>
      <c r="N9" s="31">
        <f>[42]TSNPDCL!$O$10</f>
        <v>7601.0000000000036</v>
      </c>
      <c r="O9" s="35"/>
      <c r="P9" s="31">
        <f>[42]TSNPDCL!$P$10</f>
        <v>19.311815408000008</v>
      </c>
      <c r="Q9" s="37"/>
      <c r="R9" s="31">
        <f>[42]TSNPDCL!$R$10</f>
        <v>7840.0000000000045</v>
      </c>
      <c r="S9" s="35"/>
      <c r="T9" s="31">
        <f>[42]TSNPDCL!$S$10</f>
        <v>20.02881540800001</v>
      </c>
      <c r="U9" s="37"/>
      <c r="V9" s="31">
        <f>[42]TSNPDCL!$U$10</f>
        <v>8079.0000000000055</v>
      </c>
      <c r="W9" s="35"/>
      <c r="X9" s="31">
        <f>[42]TSNPDCL!$V$10</f>
        <v>20.745815408000013</v>
      </c>
      <c r="Y9" s="37"/>
    </row>
    <row r="10" spans="1:25">
      <c r="A10" s="30" t="s">
        <v>168</v>
      </c>
      <c r="B10" s="31">
        <f>[42]TSNPDCL!$F$11</f>
        <v>1145709</v>
      </c>
      <c r="C10" s="32"/>
      <c r="D10" s="31">
        <f>[42]TSNPDCL!$G$11</f>
        <v>0</v>
      </c>
      <c r="E10" s="31">
        <f>[42]TSNPDCL!$H$11</f>
        <v>4832690.1284992434</v>
      </c>
      <c r="F10" s="31">
        <f>[42]TSNPDCL!$I$11</f>
        <v>1195709</v>
      </c>
      <c r="G10" s="32"/>
      <c r="H10" s="31">
        <f>[42]TSNPDCL!$J$11</f>
        <v>0</v>
      </c>
      <c r="I10" s="31">
        <f>[42]TSNPDCL!$K$11</f>
        <v>5082690.1284992434</v>
      </c>
      <c r="J10" s="31">
        <f>[42]TSNPDCL!$L$11</f>
        <v>1245709</v>
      </c>
      <c r="K10" s="32"/>
      <c r="L10" s="31">
        <f>[42]TSNPDCL!$M$11</f>
        <v>0</v>
      </c>
      <c r="M10" s="31">
        <f>[42]TSNPDCL!$N$11</f>
        <v>5332690.1284992434</v>
      </c>
      <c r="N10" s="31">
        <f>[42]TSNPDCL!$O$11</f>
        <v>1295709</v>
      </c>
      <c r="O10" s="32"/>
      <c r="P10" s="31">
        <f>[42]TSNPDCL!$P$11</f>
        <v>0</v>
      </c>
      <c r="Q10" s="31">
        <f>[42]TSNPDCL!$Q$11</f>
        <v>5582690.1284992434</v>
      </c>
      <c r="R10" s="31">
        <f>[42]TSNPDCL!$R$11</f>
        <v>1345709</v>
      </c>
      <c r="S10" s="32"/>
      <c r="T10" s="31">
        <f>[42]TSNPDCL!$S$11</f>
        <v>0</v>
      </c>
      <c r="U10" s="31">
        <f>[42]TSNPDCL!$T$11</f>
        <v>5832690.1284992434</v>
      </c>
      <c r="V10" s="31">
        <f>[42]TSNPDCL!$U$11</f>
        <v>1395709</v>
      </c>
      <c r="W10" s="32"/>
      <c r="X10" s="31">
        <f>[42]TSNPDCL!$V$11</f>
        <v>0</v>
      </c>
      <c r="Y10" s="31">
        <f>[42]TSNPDCL!$W$11</f>
        <v>6082690.1284992434</v>
      </c>
    </row>
    <row r="11" spans="1:25">
      <c r="A11" s="30" t="s">
        <v>169</v>
      </c>
      <c r="B11" s="31">
        <f>[42]TSNPDCL!$F$12</f>
        <v>59779</v>
      </c>
      <c r="C11" s="32"/>
      <c r="D11" s="31">
        <f>[42]TSNPDCL!$G$12</f>
        <v>162.76966704399999</v>
      </c>
      <c r="E11" s="34"/>
      <c r="F11" s="31">
        <f>[42]TSNPDCL!$I$12</f>
        <v>62829</v>
      </c>
      <c r="G11" s="32"/>
      <c r="H11" s="31">
        <f>[42]TSNPDCL!$J$12</f>
        <v>174.96966704399998</v>
      </c>
      <c r="I11" s="34"/>
      <c r="J11" s="31">
        <f>[42]TSNPDCL!$L$12</f>
        <v>65879</v>
      </c>
      <c r="K11" s="32"/>
      <c r="L11" s="31">
        <f>[42]TSNPDCL!$M$12</f>
        <v>187.16966704399997</v>
      </c>
      <c r="M11" s="34"/>
      <c r="N11" s="31">
        <f>[42]TSNPDCL!$O$12</f>
        <v>68929</v>
      </c>
      <c r="O11" s="32"/>
      <c r="P11" s="31">
        <f>[42]TSNPDCL!$P$12</f>
        <v>199.36966704399995</v>
      </c>
      <c r="Q11" s="34"/>
      <c r="R11" s="31">
        <f>[42]TSNPDCL!$R$12</f>
        <v>71979</v>
      </c>
      <c r="S11" s="32"/>
      <c r="T11" s="31">
        <f>[42]TSNPDCL!$S$12</f>
        <v>211.56966704399994</v>
      </c>
      <c r="U11" s="34"/>
      <c r="V11" s="31">
        <f>[42]TSNPDCL!$U$12</f>
        <v>75029</v>
      </c>
      <c r="W11" s="32"/>
      <c r="X11" s="31">
        <f>[42]TSNPDCL!$V$12</f>
        <v>223.76966704399993</v>
      </c>
      <c r="Y11" s="34"/>
    </row>
    <row r="12" spans="1:25">
      <c r="A12" s="30" t="s">
        <v>170</v>
      </c>
      <c r="B12" s="31">
        <f>[42]TSNPDCL!$F$13</f>
        <v>26241</v>
      </c>
      <c r="C12" s="35"/>
      <c r="D12" s="31">
        <f>[42]TSNPDCL!$G$13</f>
        <v>40.37075500000001</v>
      </c>
      <c r="E12" s="36"/>
      <c r="F12" s="31">
        <f>[42]TSNPDCL!$I$13</f>
        <v>26441</v>
      </c>
      <c r="G12" s="35"/>
      <c r="H12" s="31">
        <f>[42]TSNPDCL!$J$13</f>
        <v>40.570755000000013</v>
      </c>
      <c r="I12" s="37"/>
      <c r="J12" s="31">
        <f>[42]TSNPDCL!$L$13</f>
        <v>26641</v>
      </c>
      <c r="K12" s="35"/>
      <c r="L12" s="31">
        <f>[42]TSNPDCL!$M$13</f>
        <v>40.770755000000015</v>
      </c>
      <c r="M12" s="37"/>
      <c r="N12" s="31">
        <f>[42]TSNPDCL!$O$13</f>
        <v>26841</v>
      </c>
      <c r="O12" s="35"/>
      <c r="P12" s="31">
        <f>[42]TSNPDCL!$P$13</f>
        <v>40.970755000000018</v>
      </c>
      <c r="Q12" s="37"/>
      <c r="R12" s="31">
        <f>[42]TSNPDCL!$R$13</f>
        <v>27041</v>
      </c>
      <c r="S12" s="35"/>
      <c r="T12" s="31">
        <f>[42]TSNPDCL!$S$13</f>
        <v>41.170755000000021</v>
      </c>
      <c r="U12" s="37"/>
      <c r="V12" s="31">
        <f>[42]TSNPDCL!$U$13</f>
        <v>27241</v>
      </c>
      <c r="W12" s="35"/>
      <c r="X12" s="31">
        <f>[42]TSNPDCL!$V$13</f>
        <v>41.370755000000024</v>
      </c>
      <c r="Y12" s="37"/>
    </row>
    <row r="13" spans="1:25" ht="15" thickBot="1">
      <c r="A13" s="38" t="s">
        <v>171</v>
      </c>
      <c r="B13" s="51"/>
      <c r="C13" s="52"/>
      <c r="D13" s="52"/>
      <c r="E13" s="53"/>
      <c r="F13" s="51"/>
      <c r="G13" s="52"/>
      <c r="H13" s="52"/>
      <c r="I13" s="53"/>
      <c r="J13" s="51"/>
      <c r="K13" s="52"/>
      <c r="L13" s="52"/>
      <c r="M13" s="53"/>
      <c r="N13" s="51"/>
      <c r="O13" s="52"/>
      <c r="P13" s="52"/>
      <c r="Q13" s="53"/>
      <c r="R13" s="51"/>
      <c r="S13" s="52"/>
      <c r="T13" s="52"/>
      <c r="U13" s="53"/>
      <c r="V13" s="51"/>
      <c r="W13" s="52"/>
      <c r="X13" s="52"/>
      <c r="Y13" s="53"/>
    </row>
    <row r="14" spans="1:25" ht="15" thickBot="1">
      <c r="A14" s="39"/>
      <c r="B14" s="54"/>
      <c r="C14" s="54"/>
      <c r="D14" s="54"/>
      <c r="E14" s="54"/>
      <c r="F14" s="54"/>
      <c r="G14" s="54"/>
      <c r="H14" s="54"/>
      <c r="I14" s="54"/>
      <c r="J14" s="54"/>
      <c r="K14" s="54"/>
      <c r="L14" s="54"/>
      <c r="M14" s="54"/>
      <c r="N14" s="54"/>
      <c r="O14" s="54"/>
      <c r="P14" s="54"/>
      <c r="Q14" s="54"/>
      <c r="R14" s="54"/>
      <c r="S14" s="54"/>
      <c r="T14" s="54"/>
      <c r="U14" s="54"/>
      <c r="V14" s="54"/>
      <c r="W14" s="54"/>
      <c r="X14" s="54"/>
      <c r="Y14" s="55"/>
    </row>
    <row r="15" spans="1:25">
      <c r="A15" t="s">
        <v>172</v>
      </c>
      <c r="B15">
        <f>B16+B30+B44</f>
        <v>2708</v>
      </c>
      <c r="C15">
        <f t="shared" ref="C15:Y15" si="1">C16+C30+C44</f>
        <v>0</v>
      </c>
      <c r="D15">
        <f t="shared" si="1"/>
        <v>3642.14545</v>
      </c>
      <c r="E15">
        <f t="shared" si="1"/>
        <v>0</v>
      </c>
      <c r="F15">
        <f t="shared" si="1"/>
        <v>2844</v>
      </c>
      <c r="G15">
        <f t="shared" si="1"/>
        <v>0</v>
      </c>
      <c r="H15">
        <f t="shared" si="1"/>
        <v>5955.5054500000006</v>
      </c>
      <c r="I15">
        <f t="shared" si="1"/>
        <v>0</v>
      </c>
      <c r="J15">
        <f t="shared" si="1"/>
        <v>2975</v>
      </c>
      <c r="K15">
        <f t="shared" si="1"/>
        <v>0</v>
      </c>
      <c r="L15">
        <f t="shared" si="1"/>
        <v>5984.0054500000006</v>
      </c>
      <c r="M15">
        <f t="shared" si="1"/>
        <v>0</v>
      </c>
      <c r="N15">
        <f t="shared" si="1"/>
        <v>3110</v>
      </c>
      <c r="O15">
        <f t="shared" si="1"/>
        <v>0</v>
      </c>
      <c r="P15">
        <f t="shared" si="1"/>
        <v>6662.5054500000006</v>
      </c>
      <c r="Q15">
        <f t="shared" si="1"/>
        <v>0</v>
      </c>
      <c r="R15">
        <f t="shared" si="1"/>
        <v>3241</v>
      </c>
      <c r="S15">
        <f t="shared" si="1"/>
        <v>0</v>
      </c>
      <c r="T15">
        <f t="shared" si="1"/>
        <v>6691.0054500000006</v>
      </c>
      <c r="U15">
        <f t="shared" si="1"/>
        <v>0</v>
      </c>
      <c r="V15">
        <f t="shared" si="1"/>
        <v>3372</v>
      </c>
      <c r="W15">
        <f t="shared" si="1"/>
        <v>0</v>
      </c>
      <c r="X15">
        <f t="shared" si="1"/>
        <v>6719.5054500000006</v>
      </c>
      <c r="Y15">
        <f t="shared" si="1"/>
        <v>0</v>
      </c>
    </row>
    <row r="16" spans="1:25">
      <c r="A16" s="30" t="s">
        <v>173</v>
      </c>
      <c r="B16">
        <f>SUM(B17:B29)</f>
        <v>2527</v>
      </c>
      <c r="C16" s="32">
        <f t="shared" ref="C16:Y16" si="2">SUM(C17:C29)</f>
        <v>0</v>
      </c>
      <c r="D16" s="32">
        <f t="shared" si="2"/>
        <v>660.50845000000004</v>
      </c>
      <c r="E16" s="34">
        <f t="shared" si="2"/>
        <v>0</v>
      </c>
      <c r="F16">
        <f t="shared" si="2"/>
        <v>2657</v>
      </c>
      <c r="G16" s="32">
        <f t="shared" si="2"/>
        <v>0</v>
      </c>
      <c r="H16" s="32">
        <f t="shared" si="2"/>
        <v>688.50845000000004</v>
      </c>
      <c r="I16" s="34">
        <f t="shared" si="2"/>
        <v>0</v>
      </c>
      <c r="J16">
        <f t="shared" si="2"/>
        <v>2787</v>
      </c>
      <c r="K16" s="32">
        <f t="shared" si="2"/>
        <v>0</v>
      </c>
      <c r="L16" s="32">
        <f t="shared" si="2"/>
        <v>716.50845000000004</v>
      </c>
      <c r="M16" s="34">
        <f t="shared" si="2"/>
        <v>0</v>
      </c>
      <c r="N16">
        <f t="shared" si="2"/>
        <v>2917</v>
      </c>
      <c r="O16" s="32">
        <f t="shared" si="2"/>
        <v>0</v>
      </c>
      <c r="P16" s="32">
        <f t="shared" si="2"/>
        <v>744.50845000000015</v>
      </c>
      <c r="Q16" s="34">
        <f t="shared" si="2"/>
        <v>0</v>
      </c>
      <c r="R16">
        <f t="shared" si="2"/>
        <v>3047</v>
      </c>
      <c r="S16" s="32">
        <f t="shared" si="2"/>
        <v>0</v>
      </c>
      <c r="T16" s="32">
        <f t="shared" si="2"/>
        <v>772.50845000000015</v>
      </c>
      <c r="U16" s="34">
        <f t="shared" si="2"/>
        <v>0</v>
      </c>
      <c r="V16">
        <f t="shared" si="2"/>
        <v>3177</v>
      </c>
      <c r="W16" s="32">
        <f t="shared" si="2"/>
        <v>0</v>
      </c>
      <c r="X16" s="32">
        <f t="shared" si="2"/>
        <v>800.50845000000015</v>
      </c>
      <c r="Y16" s="34">
        <f t="shared" si="2"/>
        <v>0</v>
      </c>
    </row>
    <row r="17" spans="1:25">
      <c r="A17" s="40" t="s">
        <v>174</v>
      </c>
      <c r="B17" s="41">
        <f>[42]TSNPDCL!$F$23</f>
        <v>1725</v>
      </c>
      <c r="C17" s="42"/>
      <c r="D17" s="41">
        <f>[42]TSNPDCL!$G$23</f>
        <v>327.91350000000006</v>
      </c>
      <c r="E17" s="37"/>
      <c r="F17" s="41">
        <f>[42]TSNPDCL!$I$23</f>
        <v>1825</v>
      </c>
      <c r="G17" s="42"/>
      <c r="H17" s="41">
        <f>[42]TSNPDCL!$J$23</f>
        <v>342.91350000000006</v>
      </c>
      <c r="I17" s="37"/>
      <c r="J17" s="41">
        <f>[42]TSNPDCL!$L$23</f>
        <v>1925</v>
      </c>
      <c r="K17" s="42"/>
      <c r="L17" s="41">
        <f>[42]TSNPDCL!$M$23</f>
        <v>357.91350000000006</v>
      </c>
      <c r="M17" s="37"/>
      <c r="N17" s="41">
        <f>[42]TSNPDCL!$O$23</f>
        <v>2025</v>
      </c>
      <c r="O17" s="42"/>
      <c r="P17" s="41">
        <f>[42]TSNPDCL!$P$23</f>
        <v>372.91350000000006</v>
      </c>
      <c r="Q17" s="37"/>
      <c r="R17" s="41">
        <f>[42]TSNPDCL!$R$23</f>
        <v>2125</v>
      </c>
      <c r="S17" s="42"/>
      <c r="T17" s="41">
        <f>[42]TSNPDCL!$S$23</f>
        <v>387.91350000000006</v>
      </c>
      <c r="U17" s="37"/>
      <c r="V17" s="41">
        <f>[42]TSNPDCL!$U$23</f>
        <v>2225</v>
      </c>
      <c r="W17" s="42"/>
      <c r="X17" s="41">
        <f>[42]TSNPDCL!$V$23</f>
        <v>402.91350000000006</v>
      </c>
      <c r="Y17" s="37"/>
    </row>
    <row r="18" spans="1:25">
      <c r="A18" s="40" t="s">
        <v>175</v>
      </c>
      <c r="B18" s="41"/>
      <c r="C18" s="42"/>
      <c r="D18" s="41"/>
      <c r="E18" s="37"/>
      <c r="F18" s="41"/>
      <c r="G18" s="42"/>
      <c r="H18" s="41"/>
      <c r="I18" s="37"/>
      <c r="J18" s="41"/>
      <c r="K18" s="42"/>
      <c r="L18" s="41"/>
      <c r="M18" s="37"/>
      <c r="N18" s="41"/>
      <c r="O18" s="42"/>
      <c r="P18" s="41"/>
      <c r="Q18" s="37"/>
      <c r="R18" s="41"/>
      <c r="S18" s="42"/>
      <c r="T18" s="41"/>
      <c r="U18" s="37"/>
      <c r="V18" s="41"/>
      <c r="W18" s="42"/>
      <c r="X18" s="41"/>
      <c r="Y18" s="37"/>
    </row>
    <row r="19" spans="1:25">
      <c r="A19" s="40" t="s">
        <v>176</v>
      </c>
      <c r="B19" s="41"/>
      <c r="C19" s="42"/>
      <c r="D19" s="41"/>
      <c r="E19" s="37"/>
      <c r="F19" s="41"/>
      <c r="G19" s="42"/>
      <c r="H19" s="41"/>
      <c r="I19" s="37"/>
      <c r="J19" s="41"/>
      <c r="K19" s="42"/>
      <c r="L19" s="41"/>
      <c r="M19" s="37"/>
      <c r="N19" s="41"/>
      <c r="O19" s="42"/>
      <c r="P19" s="41"/>
      <c r="Q19" s="37"/>
      <c r="R19" s="41"/>
      <c r="S19" s="42"/>
      <c r="T19" s="41"/>
      <c r="U19" s="37"/>
      <c r="V19" s="41"/>
      <c r="W19" s="42"/>
      <c r="X19" s="41"/>
      <c r="Y19" s="37"/>
    </row>
    <row r="20" spans="1:25">
      <c r="A20" s="40" t="s">
        <v>177</v>
      </c>
      <c r="B20" s="41"/>
      <c r="C20" s="42"/>
      <c r="D20" s="41"/>
      <c r="E20" s="37"/>
      <c r="F20" s="41"/>
      <c r="G20" s="42"/>
      <c r="H20" s="41"/>
      <c r="I20" s="37"/>
      <c r="J20" s="41"/>
      <c r="K20" s="42"/>
      <c r="L20" s="41"/>
      <c r="M20" s="37"/>
      <c r="N20" s="41"/>
      <c r="O20" s="42"/>
      <c r="P20" s="41"/>
      <c r="Q20" s="37"/>
      <c r="R20" s="41"/>
      <c r="S20" s="42"/>
      <c r="T20" s="41"/>
      <c r="U20" s="37"/>
      <c r="V20" s="41"/>
      <c r="W20" s="42"/>
      <c r="X20" s="41"/>
      <c r="Y20" s="37"/>
    </row>
    <row r="21" spans="1:25">
      <c r="A21" s="40" t="s">
        <v>178</v>
      </c>
      <c r="B21" s="41"/>
      <c r="C21" s="42"/>
      <c r="D21" s="41"/>
      <c r="E21" s="37"/>
      <c r="F21" s="41"/>
      <c r="G21" s="42"/>
      <c r="H21" s="41"/>
      <c r="I21" s="37"/>
      <c r="J21" s="41"/>
      <c r="K21" s="42"/>
      <c r="L21" s="41"/>
      <c r="M21" s="37"/>
      <c r="N21" s="41"/>
      <c r="O21" s="42"/>
      <c r="P21" s="41"/>
      <c r="Q21" s="37"/>
      <c r="R21" s="41"/>
      <c r="S21" s="42"/>
      <c r="T21" s="41"/>
      <c r="U21" s="37"/>
      <c r="V21" s="41"/>
      <c r="W21" s="42"/>
      <c r="X21" s="41"/>
      <c r="Y21" s="37"/>
    </row>
    <row r="22" spans="1:25">
      <c r="A22" s="40" t="s">
        <v>179</v>
      </c>
      <c r="B22" s="41">
        <f>[42]TSNPDCL!$F$28</f>
        <v>433</v>
      </c>
      <c r="C22" s="42"/>
      <c r="D22" s="41">
        <f>[42]TSNPDCL!$G$28</f>
        <v>76.9726</v>
      </c>
      <c r="E22" s="37"/>
      <c r="F22" s="41">
        <f>[42]TSNPDCL!$I$28</f>
        <v>463</v>
      </c>
      <c r="G22" s="42"/>
      <c r="H22" s="41">
        <f>[42]TSNPDCL!$J$28</f>
        <v>79.9726</v>
      </c>
      <c r="I22" s="37"/>
      <c r="J22" s="41">
        <f>[42]TSNPDCL!$L$28</f>
        <v>493</v>
      </c>
      <c r="K22" s="42"/>
      <c r="L22" s="41">
        <f>[42]TSNPDCL!$M$28</f>
        <v>82.9726</v>
      </c>
      <c r="M22" s="37"/>
      <c r="N22" s="41">
        <f>[42]TSNPDCL!$O$28</f>
        <v>523</v>
      </c>
      <c r="O22" s="42"/>
      <c r="P22" s="41">
        <f>[42]TSNPDCL!$P$28</f>
        <v>85.9726</v>
      </c>
      <c r="Q22" s="37"/>
      <c r="R22" s="41">
        <f>[42]TSNPDCL!$R$28</f>
        <v>553</v>
      </c>
      <c r="S22" s="42"/>
      <c r="T22" s="41">
        <f>[42]TSNPDCL!$S$28</f>
        <v>88.9726</v>
      </c>
      <c r="U22" s="37"/>
      <c r="V22" s="41">
        <f>[42]TSNPDCL!$U$28</f>
        <v>583</v>
      </c>
      <c r="W22" s="42"/>
      <c r="X22" s="41">
        <f>[42]TSNPDCL!$V$28</f>
        <v>91.9726</v>
      </c>
      <c r="Y22" s="37"/>
    </row>
    <row r="23" spans="1:25">
      <c r="A23" t="s">
        <v>180</v>
      </c>
      <c r="B23" s="41">
        <f>[42]TSNPDCL!$F$29</f>
        <v>18</v>
      </c>
      <c r="C23" s="42"/>
      <c r="D23" s="41">
        <f>[42]TSNPDCL!$G$29</f>
        <v>2.5649999999999999</v>
      </c>
      <c r="E23" s="37"/>
      <c r="F23" s="41">
        <f>[42]TSNPDCL!$I$29</f>
        <v>18</v>
      </c>
      <c r="G23" s="42"/>
      <c r="H23" s="41">
        <f>[42]TSNPDCL!$J$29</f>
        <v>2.5649999999999999</v>
      </c>
      <c r="I23" s="37"/>
      <c r="J23" s="41">
        <f>[42]TSNPDCL!$L$29</f>
        <v>18</v>
      </c>
      <c r="K23" s="42"/>
      <c r="L23" s="41">
        <f>[42]TSNPDCL!$M$29</f>
        <v>2.5649999999999999</v>
      </c>
      <c r="M23" s="37"/>
      <c r="N23" s="41">
        <f>[42]TSNPDCL!$O$29</f>
        <v>18</v>
      </c>
      <c r="O23" s="42"/>
      <c r="P23" s="41">
        <f>[42]TSNPDCL!$P$29</f>
        <v>2.5649999999999999</v>
      </c>
      <c r="Q23" s="37"/>
      <c r="R23" s="41">
        <f>[42]TSNPDCL!$R$29</f>
        <v>18</v>
      </c>
      <c r="S23" s="42"/>
      <c r="T23" s="41">
        <f>[42]TSNPDCL!$S$29</f>
        <v>2.5649999999999999</v>
      </c>
      <c r="U23" s="37"/>
      <c r="V23" s="41">
        <f>[42]TSNPDCL!$U$29</f>
        <v>18</v>
      </c>
      <c r="W23" s="42"/>
      <c r="X23" s="41">
        <f>[42]TSNPDCL!$V$29</f>
        <v>2.5649999999999999</v>
      </c>
      <c r="Y23" s="37"/>
    </row>
    <row r="24" spans="1:25">
      <c r="A24" s="40" t="s">
        <v>181</v>
      </c>
      <c r="B24" s="41">
        <f>[42]TSNPDCL!$F$30</f>
        <v>201</v>
      </c>
      <c r="C24" s="42"/>
      <c r="D24" s="41">
        <f>[42]TSNPDCL!$G$30</f>
        <v>65.432100000000005</v>
      </c>
      <c r="E24" s="37"/>
      <c r="F24" s="41">
        <f>[42]TSNPDCL!$I$30</f>
        <v>201</v>
      </c>
      <c r="G24" s="42"/>
      <c r="H24" s="41">
        <f>[42]TSNPDCL!$J$30</f>
        <v>65.432100000000005</v>
      </c>
      <c r="I24" s="37"/>
      <c r="J24" s="41">
        <f>[42]TSNPDCL!$L$30</f>
        <v>201</v>
      </c>
      <c r="K24" s="42"/>
      <c r="L24" s="41">
        <f>[42]TSNPDCL!$M$30</f>
        <v>65.432100000000005</v>
      </c>
      <c r="M24" s="37"/>
      <c r="N24" s="41">
        <f>[42]TSNPDCL!$O$30</f>
        <v>201</v>
      </c>
      <c r="O24" s="42"/>
      <c r="P24" s="41">
        <f>[42]TSNPDCL!$P$30</f>
        <v>65.432100000000005</v>
      </c>
      <c r="Q24" s="37"/>
      <c r="R24" s="41">
        <f>[42]TSNPDCL!$R$30</f>
        <v>201</v>
      </c>
      <c r="S24" s="42"/>
      <c r="T24" s="41">
        <f>[42]TSNPDCL!$S$30</f>
        <v>65.432100000000005</v>
      </c>
      <c r="U24" s="37"/>
      <c r="V24" s="41">
        <f>[42]TSNPDCL!$U$30</f>
        <v>201</v>
      </c>
      <c r="W24" s="42"/>
      <c r="X24" s="41">
        <f>[42]TSNPDCL!$V$30</f>
        <v>65.432100000000005</v>
      </c>
      <c r="Y24" s="37"/>
    </row>
    <row r="25" spans="1:25">
      <c r="A25" s="40" t="s">
        <v>182</v>
      </c>
      <c r="B25" s="41"/>
      <c r="C25" s="43"/>
      <c r="D25" s="41"/>
      <c r="E25" s="37"/>
      <c r="F25" s="41"/>
      <c r="G25" s="43"/>
      <c r="H25" s="41"/>
      <c r="I25" s="37"/>
      <c r="J25" s="41"/>
      <c r="K25" s="43"/>
      <c r="L25" s="41"/>
      <c r="M25" s="37"/>
      <c r="N25" s="41"/>
      <c r="O25" s="43"/>
      <c r="P25" s="41"/>
      <c r="Q25" s="37"/>
      <c r="R25" s="41"/>
      <c r="S25" s="43"/>
      <c r="T25" s="41"/>
      <c r="U25" s="37"/>
      <c r="V25" s="41"/>
      <c r="W25" s="43"/>
      <c r="X25" s="41"/>
      <c r="Y25" s="37"/>
    </row>
    <row r="26" spans="1:25">
      <c r="A26" t="s">
        <v>183</v>
      </c>
      <c r="B26" s="41">
        <f>[42]TSNPDCL!$F$32</f>
        <v>132</v>
      </c>
      <c r="C26" s="43"/>
      <c r="D26" s="41">
        <f>[42]TSNPDCL!$G$32</f>
        <v>36.730000000000004</v>
      </c>
      <c r="E26" s="37"/>
      <c r="F26" s="41">
        <f>[42]TSNPDCL!$I$32</f>
        <v>132</v>
      </c>
      <c r="G26" s="43"/>
      <c r="H26" s="41">
        <f>[42]TSNPDCL!$J$32</f>
        <v>36.730000000000004</v>
      </c>
      <c r="I26" s="37"/>
      <c r="J26" s="41">
        <f>[42]TSNPDCL!$L$32</f>
        <v>132</v>
      </c>
      <c r="K26" s="43"/>
      <c r="L26" s="41">
        <f>[42]TSNPDCL!$M$32</f>
        <v>36.730000000000004</v>
      </c>
      <c r="M26" s="37"/>
      <c r="N26" s="41">
        <f>[42]TSNPDCL!$O$32</f>
        <v>132</v>
      </c>
      <c r="O26" s="43"/>
      <c r="P26" s="41">
        <f>[42]TSNPDCL!$P$32</f>
        <v>36.730000000000004</v>
      </c>
      <c r="Q26" s="37"/>
      <c r="R26" s="41">
        <f>[42]TSNPDCL!$R$32</f>
        <v>132</v>
      </c>
      <c r="S26" s="43"/>
      <c r="T26" s="41">
        <f>[42]TSNPDCL!$S$32</f>
        <v>36.730000000000004</v>
      </c>
      <c r="U26" s="37"/>
      <c r="V26" s="41">
        <f>[42]TSNPDCL!$U$32</f>
        <v>132</v>
      </c>
      <c r="W26" s="43"/>
      <c r="X26" s="41">
        <f>[42]TSNPDCL!$V$32</f>
        <v>36.730000000000004</v>
      </c>
      <c r="Y26" s="37"/>
    </row>
    <row r="27" spans="1:25">
      <c r="A27" t="s">
        <v>184</v>
      </c>
      <c r="B27" s="41">
        <f>[42]TSNPDCL!$F$33</f>
        <v>17</v>
      </c>
      <c r="C27" s="42"/>
      <c r="D27" s="41">
        <f>[42]TSNPDCL!$G$33</f>
        <v>4.49</v>
      </c>
      <c r="E27" s="37"/>
      <c r="F27" s="41">
        <f>[42]TSNPDCL!$I$33</f>
        <v>17</v>
      </c>
      <c r="G27" s="42"/>
      <c r="H27" s="41">
        <f>[42]TSNPDCL!$J$33</f>
        <v>4.49</v>
      </c>
      <c r="I27" s="37"/>
      <c r="J27" s="41">
        <f>[42]TSNPDCL!$L$33</f>
        <v>17</v>
      </c>
      <c r="K27" s="42"/>
      <c r="L27" s="41">
        <f>[42]TSNPDCL!$M$33</f>
        <v>4.49</v>
      </c>
      <c r="M27" s="37"/>
      <c r="N27" s="41">
        <f>[42]TSNPDCL!$O$33</f>
        <v>17</v>
      </c>
      <c r="O27" s="42"/>
      <c r="P27" s="41">
        <f>[42]TSNPDCL!$P$33</f>
        <v>4.49</v>
      </c>
      <c r="Q27" s="37"/>
      <c r="R27" s="41">
        <f>[42]TSNPDCL!$R$33</f>
        <v>17</v>
      </c>
      <c r="S27" s="42"/>
      <c r="T27" s="41">
        <f>[42]TSNPDCL!$S$33</f>
        <v>4.49</v>
      </c>
      <c r="U27" s="37"/>
      <c r="V27" s="41">
        <f>[42]TSNPDCL!$U$33</f>
        <v>17</v>
      </c>
      <c r="W27" s="42"/>
      <c r="X27" s="41">
        <f>[42]TSNPDCL!$V$33</f>
        <v>4.49</v>
      </c>
      <c r="Y27" s="37"/>
    </row>
    <row r="28" spans="1:25">
      <c r="A28" t="s">
        <v>185</v>
      </c>
      <c r="B28" s="41">
        <f>[42]TSNPDCL!$F$35</f>
        <v>1</v>
      </c>
      <c r="C28" s="42"/>
      <c r="D28" s="41">
        <f>[42]TSNPDCL!$G$35</f>
        <v>146.40525000000005</v>
      </c>
      <c r="E28" s="37"/>
      <c r="F28" s="41">
        <f>[42]TSNPDCL!$I$35</f>
        <v>1</v>
      </c>
      <c r="G28" s="42"/>
      <c r="H28" s="41">
        <f>[42]TSNPDCL!$J$35</f>
        <v>156.40525000000005</v>
      </c>
      <c r="I28" s="37"/>
      <c r="J28" s="41">
        <f>[42]TSNPDCL!$L$35</f>
        <v>1</v>
      </c>
      <c r="K28" s="42"/>
      <c r="L28" s="41">
        <f>[42]TSNPDCL!$M$35</f>
        <v>166.40525000000005</v>
      </c>
      <c r="M28" s="37"/>
      <c r="N28" s="41">
        <f>[42]TSNPDCL!$O$35</f>
        <v>1</v>
      </c>
      <c r="O28" s="42"/>
      <c r="P28" s="41">
        <f>[42]TSNPDCL!$P$35</f>
        <v>176.40525000000005</v>
      </c>
      <c r="Q28" s="37"/>
      <c r="R28" s="41">
        <f>[42]TSNPDCL!$R$35</f>
        <v>1</v>
      </c>
      <c r="S28" s="42"/>
      <c r="T28" s="41">
        <f>[42]TSNPDCL!$S$35</f>
        <v>186.40525000000005</v>
      </c>
      <c r="U28" s="37"/>
      <c r="V28" s="41">
        <f>[42]TSNPDCL!$U$35</f>
        <v>1</v>
      </c>
      <c r="W28" s="42"/>
      <c r="X28" s="41">
        <f>[42]TSNPDCL!$V$35</f>
        <v>196.40525000000005</v>
      </c>
      <c r="Y28" s="37"/>
    </row>
    <row r="29" spans="1:25">
      <c r="A29" t="s">
        <v>186</v>
      </c>
      <c r="B29" s="41"/>
      <c r="C29" s="42"/>
      <c r="D29" s="42"/>
      <c r="E29" s="37"/>
      <c r="F29" s="56"/>
      <c r="G29" s="45"/>
      <c r="H29" s="45"/>
      <c r="I29" s="37"/>
      <c r="J29" s="56"/>
      <c r="K29" s="45"/>
      <c r="L29" s="45"/>
      <c r="M29" s="37"/>
      <c r="N29" s="56"/>
      <c r="O29" s="45"/>
      <c r="P29" s="45"/>
      <c r="Q29" s="37"/>
      <c r="R29" s="56"/>
      <c r="S29" s="45"/>
      <c r="T29" s="45"/>
      <c r="U29" s="37"/>
      <c r="V29" s="56"/>
      <c r="W29" s="45"/>
      <c r="X29" s="45"/>
      <c r="Y29" s="37"/>
    </row>
    <row r="30" spans="1:25">
      <c r="A30" s="30" t="s">
        <v>187</v>
      </c>
      <c r="B30">
        <f>SUM(B31:B43)</f>
        <v>116</v>
      </c>
      <c r="C30" s="32">
        <f t="shared" ref="C30:Y30" si="3">SUM(C31:C43)</f>
        <v>0</v>
      </c>
      <c r="D30" s="32">
        <f t="shared" si="3"/>
        <v>213.83099999999996</v>
      </c>
      <c r="E30" s="34">
        <f t="shared" si="3"/>
        <v>0</v>
      </c>
      <c r="F30">
        <f t="shared" si="3"/>
        <v>117</v>
      </c>
      <c r="G30" s="32">
        <f t="shared" si="3"/>
        <v>0</v>
      </c>
      <c r="H30" s="32">
        <f t="shared" si="3"/>
        <v>214.33099999999996</v>
      </c>
      <c r="I30" s="34">
        <f t="shared" si="3"/>
        <v>0</v>
      </c>
      <c r="J30">
        <f t="shared" si="3"/>
        <v>118</v>
      </c>
      <c r="K30" s="32">
        <f t="shared" si="3"/>
        <v>0</v>
      </c>
      <c r="L30" s="32">
        <f t="shared" si="3"/>
        <v>214.83099999999996</v>
      </c>
      <c r="M30" s="34">
        <f t="shared" si="3"/>
        <v>0</v>
      </c>
      <c r="N30">
        <f t="shared" si="3"/>
        <v>119</v>
      </c>
      <c r="O30" s="32">
        <f t="shared" si="3"/>
        <v>0</v>
      </c>
      <c r="P30" s="32">
        <f t="shared" si="3"/>
        <v>215.33099999999996</v>
      </c>
      <c r="Q30" s="34">
        <f t="shared" si="3"/>
        <v>0</v>
      </c>
      <c r="R30">
        <f t="shared" si="3"/>
        <v>120</v>
      </c>
      <c r="S30" s="32">
        <f t="shared" si="3"/>
        <v>0</v>
      </c>
      <c r="T30" s="32">
        <f t="shared" si="3"/>
        <v>215.83099999999996</v>
      </c>
      <c r="U30" s="34">
        <f t="shared" si="3"/>
        <v>0</v>
      </c>
      <c r="V30">
        <f t="shared" si="3"/>
        <v>121</v>
      </c>
      <c r="W30" s="32">
        <f t="shared" si="3"/>
        <v>0</v>
      </c>
      <c r="X30" s="32">
        <f t="shared" si="3"/>
        <v>216.33099999999996</v>
      </c>
      <c r="Y30" s="34">
        <f t="shared" si="3"/>
        <v>0</v>
      </c>
    </row>
    <row r="31" spans="1:25">
      <c r="A31" s="40" t="s">
        <v>174</v>
      </c>
      <c r="B31" s="41">
        <f>[42]TSNPDCL!$F$44</f>
        <v>39</v>
      </c>
      <c r="C31" s="42"/>
      <c r="D31" s="41">
        <f>[42]TSNPDCL!$G$44</f>
        <v>63.624000000000002</v>
      </c>
      <c r="E31" s="37"/>
      <c r="F31" s="41">
        <f>[42]TSNPDCL!$I$44</f>
        <v>40</v>
      </c>
      <c r="G31" s="42"/>
      <c r="H31" s="41">
        <f>[42]TSNPDCL!$J$44</f>
        <v>64.123999999999995</v>
      </c>
      <c r="I31" s="37"/>
      <c r="J31" s="41">
        <f>[42]TSNPDCL!$L$44</f>
        <v>41</v>
      </c>
      <c r="K31" s="42"/>
      <c r="L31" s="41">
        <f>[42]TSNPDCL!$M$44</f>
        <v>64.623999999999995</v>
      </c>
      <c r="M31" s="37"/>
      <c r="N31" s="41">
        <f>[42]TSNPDCL!$O$44</f>
        <v>42</v>
      </c>
      <c r="O31" s="42"/>
      <c r="P31" s="41">
        <f>[42]TSNPDCL!$P$44</f>
        <v>65.123999999999995</v>
      </c>
      <c r="Q31" s="37"/>
      <c r="R31" s="41">
        <f>[42]TSNPDCL!$R$44</f>
        <v>43</v>
      </c>
      <c r="S31" s="42"/>
      <c r="T31" s="41">
        <f>[42]TSNPDCL!$S$44</f>
        <v>65.623999999999995</v>
      </c>
      <c r="U31" s="37"/>
      <c r="V31" s="41">
        <f>[42]TSNPDCL!$U$44</f>
        <v>44</v>
      </c>
      <c r="W31" s="42"/>
      <c r="X31" s="41">
        <f>[42]TSNPDCL!$V$44</f>
        <v>66.123999999999995</v>
      </c>
      <c r="Y31" s="37"/>
    </row>
    <row r="32" spans="1:25">
      <c r="A32" s="40" t="s">
        <v>175</v>
      </c>
      <c r="B32" s="41"/>
      <c r="C32" s="42"/>
      <c r="D32" s="41"/>
      <c r="E32" s="37"/>
      <c r="F32" s="41"/>
      <c r="G32" s="42"/>
      <c r="H32" s="41"/>
      <c r="I32" s="37"/>
      <c r="J32" s="41"/>
      <c r="K32" s="42"/>
      <c r="L32" s="41"/>
      <c r="M32" s="37"/>
      <c r="N32" s="41"/>
      <c r="O32" s="42"/>
      <c r="P32" s="41"/>
      <c r="Q32" s="37"/>
      <c r="R32" s="41"/>
      <c r="S32" s="42"/>
      <c r="T32" s="41"/>
      <c r="U32" s="37"/>
      <c r="V32" s="41"/>
      <c r="W32" s="42"/>
      <c r="X32" s="41"/>
      <c r="Y32" s="37"/>
    </row>
    <row r="33" spans="1:25">
      <c r="A33" s="40" t="s">
        <v>176</v>
      </c>
      <c r="B33" s="41"/>
      <c r="C33" s="42"/>
      <c r="D33" s="41"/>
      <c r="E33" s="37"/>
      <c r="F33" s="41"/>
      <c r="G33" s="42"/>
      <c r="H33" s="41"/>
      <c r="I33" s="37"/>
      <c r="J33" s="41"/>
      <c r="K33" s="42"/>
      <c r="L33" s="41"/>
      <c r="M33" s="37"/>
      <c r="N33" s="41"/>
      <c r="O33" s="42"/>
      <c r="P33" s="41"/>
      <c r="Q33" s="37"/>
      <c r="R33" s="41"/>
      <c r="S33" s="42"/>
      <c r="T33" s="41"/>
      <c r="U33" s="37"/>
      <c r="V33" s="41"/>
      <c r="W33" s="42"/>
      <c r="X33" s="41"/>
      <c r="Y33" s="37"/>
    </row>
    <row r="34" spans="1:25">
      <c r="A34" s="40" t="s">
        <v>177</v>
      </c>
      <c r="B34" s="41"/>
      <c r="C34" s="42"/>
      <c r="D34" s="41"/>
      <c r="E34" s="37"/>
      <c r="F34" s="41"/>
      <c r="G34" s="42"/>
      <c r="H34" s="41"/>
      <c r="I34" s="37"/>
      <c r="J34" s="41"/>
      <c r="K34" s="42"/>
      <c r="L34" s="41"/>
      <c r="M34" s="37"/>
      <c r="N34" s="41"/>
      <c r="O34" s="42"/>
      <c r="P34" s="41"/>
      <c r="Q34" s="37"/>
      <c r="R34" s="41"/>
      <c r="S34" s="42"/>
      <c r="T34" s="41"/>
      <c r="U34" s="37"/>
      <c r="V34" s="41"/>
      <c r="W34" s="42"/>
      <c r="X34" s="41"/>
      <c r="Y34" s="37"/>
    </row>
    <row r="35" spans="1:25">
      <c r="A35" s="40" t="s">
        <v>178</v>
      </c>
      <c r="B35" s="41">
        <f>[42]TSNPDCL!$F$48</f>
        <v>1</v>
      </c>
      <c r="C35" s="42"/>
      <c r="D35" s="41">
        <f>[42]TSNPDCL!$G$48</f>
        <v>4.2</v>
      </c>
      <c r="E35" s="37"/>
      <c r="F35" s="41">
        <f>[42]TSNPDCL!$I$48</f>
        <v>1</v>
      </c>
      <c r="G35" s="42"/>
      <c r="H35" s="41">
        <f>[42]TSNPDCL!$J$48</f>
        <v>4.2</v>
      </c>
      <c r="I35" s="37"/>
      <c r="J35" s="41">
        <f>[42]TSNPDCL!$L$48</f>
        <v>1</v>
      </c>
      <c r="K35" s="42"/>
      <c r="L35" s="41">
        <f>[42]TSNPDCL!$M$48</f>
        <v>4.2</v>
      </c>
      <c r="M35" s="37"/>
      <c r="N35" s="41">
        <f>[42]TSNPDCL!$O$48</f>
        <v>1</v>
      </c>
      <c r="O35" s="42"/>
      <c r="P35" s="41">
        <f>[42]TSNPDCL!$P$48</f>
        <v>4.2</v>
      </c>
      <c r="Q35" s="37"/>
      <c r="R35" s="41">
        <f>[42]TSNPDCL!$R$48</f>
        <v>1</v>
      </c>
      <c r="S35" s="42"/>
      <c r="T35" s="41">
        <f>[42]TSNPDCL!$S$48</f>
        <v>4.2</v>
      </c>
      <c r="U35" s="37"/>
      <c r="V35" s="41">
        <f>[42]TSNPDCL!$U$48</f>
        <v>1</v>
      </c>
      <c r="W35" s="42"/>
      <c r="X35" s="41">
        <f>[42]TSNPDCL!$V$48</f>
        <v>4.2</v>
      </c>
      <c r="Y35" s="37"/>
    </row>
    <row r="36" spans="1:25">
      <c r="A36" s="40" t="s">
        <v>179</v>
      </c>
      <c r="B36" s="41">
        <f>[42]TSNPDCL!$F$49</f>
        <v>15</v>
      </c>
      <c r="C36" s="42"/>
      <c r="D36" s="41">
        <f>[42]TSNPDCL!$G$49</f>
        <v>13.077</v>
      </c>
      <c r="E36" s="37"/>
      <c r="F36" s="41">
        <f>[42]TSNPDCL!$I$49</f>
        <v>15</v>
      </c>
      <c r="G36" s="42"/>
      <c r="H36" s="41">
        <f>[42]TSNPDCL!$J$49</f>
        <v>13.077</v>
      </c>
      <c r="I36" s="37"/>
      <c r="J36" s="41">
        <f>[42]TSNPDCL!$L$49</f>
        <v>15</v>
      </c>
      <c r="K36" s="42"/>
      <c r="L36" s="41">
        <f>[42]TSNPDCL!$M$49</f>
        <v>13.077</v>
      </c>
      <c r="M36" s="37"/>
      <c r="N36" s="41">
        <f>[42]TSNPDCL!$O$49</f>
        <v>15</v>
      </c>
      <c r="O36" s="42"/>
      <c r="P36" s="41">
        <f>[42]TSNPDCL!$P$49</f>
        <v>13.077</v>
      </c>
      <c r="Q36" s="37"/>
      <c r="R36" s="41">
        <f>[42]TSNPDCL!$R$49</f>
        <v>15</v>
      </c>
      <c r="S36" s="42"/>
      <c r="T36" s="41">
        <f>[42]TSNPDCL!$S$49</f>
        <v>13.077</v>
      </c>
      <c r="U36" s="37"/>
      <c r="V36" s="41">
        <f>[42]TSNPDCL!$U$49</f>
        <v>15</v>
      </c>
      <c r="W36" s="42"/>
      <c r="X36" s="41">
        <f>[42]TSNPDCL!$V$49</f>
        <v>13.077</v>
      </c>
      <c r="Y36" s="37"/>
    </row>
    <row r="37" spans="1:25">
      <c r="A37" t="s">
        <v>180</v>
      </c>
      <c r="B37" s="41"/>
      <c r="C37" s="42"/>
      <c r="D37" s="41"/>
      <c r="E37" s="37"/>
      <c r="F37" s="41"/>
      <c r="G37" s="42"/>
      <c r="H37" s="41"/>
      <c r="I37" s="37"/>
      <c r="J37" s="41"/>
      <c r="K37" s="42"/>
      <c r="L37" s="41"/>
      <c r="M37" s="37"/>
      <c r="N37" s="41"/>
      <c r="O37" s="42"/>
      <c r="P37" s="41"/>
      <c r="Q37" s="37"/>
      <c r="R37" s="41"/>
      <c r="S37" s="42"/>
      <c r="T37" s="41"/>
      <c r="U37" s="37"/>
      <c r="V37" s="41"/>
      <c r="W37" s="42"/>
      <c r="X37" s="41"/>
      <c r="Y37" s="37"/>
    </row>
    <row r="38" spans="1:25">
      <c r="A38" s="40" t="s">
        <v>181</v>
      </c>
      <c r="B38" s="41">
        <f>[42]TSNPDCL!$F$51</f>
        <v>19</v>
      </c>
      <c r="C38" s="42"/>
      <c r="D38" s="41">
        <f>[42]TSNPDCL!$G$51</f>
        <v>57.256</v>
      </c>
      <c r="E38" s="37"/>
      <c r="F38" s="41">
        <f>[42]TSNPDCL!$I$51</f>
        <v>19</v>
      </c>
      <c r="G38" s="42"/>
      <c r="H38" s="41">
        <f>[42]TSNPDCL!$J$51</f>
        <v>57.256</v>
      </c>
      <c r="I38" s="37"/>
      <c r="J38" s="41">
        <f>[42]TSNPDCL!$L$51</f>
        <v>19</v>
      </c>
      <c r="K38" s="42"/>
      <c r="L38" s="41">
        <f>[42]TSNPDCL!$M$51</f>
        <v>57.256</v>
      </c>
      <c r="M38" s="37"/>
      <c r="N38" s="41">
        <f>[42]TSNPDCL!$O$51</f>
        <v>19</v>
      </c>
      <c r="O38" s="42"/>
      <c r="P38" s="41">
        <f>[42]TSNPDCL!$P$51</f>
        <v>57.256</v>
      </c>
      <c r="Q38" s="37"/>
      <c r="R38" s="41">
        <f>[42]TSNPDCL!$R$51</f>
        <v>19</v>
      </c>
      <c r="S38" s="42"/>
      <c r="T38" s="41">
        <f>[42]TSNPDCL!$S$51</f>
        <v>57.256</v>
      </c>
      <c r="U38" s="37"/>
      <c r="V38" s="41">
        <f>[42]TSNPDCL!$U$51</f>
        <v>19</v>
      </c>
      <c r="W38" s="42"/>
      <c r="X38" s="41">
        <f>[42]TSNPDCL!$V$51</f>
        <v>57.256</v>
      </c>
      <c r="Y38" s="37"/>
    </row>
    <row r="39" spans="1:25">
      <c r="A39" s="40" t="s">
        <v>182</v>
      </c>
      <c r="B39" s="44"/>
      <c r="C39" s="43"/>
      <c r="D39" s="44"/>
      <c r="E39" s="37"/>
      <c r="F39" s="44"/>
      <c r="G39" s="43"/>
      <c r="H39" s="44"/>
      <c r="I39" s="37"/>
      <c r="J39" s="44"/>
      <c r="K39" s="43"/>
      <c r="L39" s="44"/>
      <c r="M39" s="37"/>
      <c r="N39" s="44"/>
      <c r="O39" s="43"/>
      <c r="P39" s="44"/>
      <c r="Q39" s="37"/>
      <c r="R39" s="44"/>
      <c r="S39" s="43"/>
      <c r="T39" s="44"/>
      <c r="U39" s="37"/>
      <c r="V39" s="44"/>
      <c r="W39" s="43"/>
      <c r="X39" s="44"/>
      <c r="Y39" s="37"/>
    </row>
    <row r="40" spans="1:25">
      <c r="A40" t="s">
        <v>183</v>
      </c>
      <c r="B40" s="41">
        <f>[42]TSNPDCL!$F$53</f>
        <v>36</v>
      </c>
      <c r="C40" s="43"/>
      <c r="D40" s="41">
        <f>[42]TSNPDCL!$G$53</f>
        <v>65.103999999999999</v>
      </c>
      <c r="E40" s="37"/>
      <c r="F40" s="41">
        <f>[42]TSNPDCL!$I$53</f>
        <v>36</v>
      </c>
      <c r="G40" s="43"/>
      <c r="H40" s="41">
        <f>[42]TSNPDCL!$J$53</f>
        <v>65.103999999999999</v>
      </c>
      <c r="I40" s="37"/>
      <c r="J40" s="41">
        <f>[42]TSNPDCL!$L$53</f>
        <v>36</v>
      </c>
      <c r="K40" s="43"/>
      <c r="L40" s="41">
        <f>[42]TSNPDCL!$M$53</f>
        <v>65.103999999999999</v>
      </c>
      <c r="M40" s="37"/>
      <c r="N40" s="41">
        <f>[42]TSNPDCL!$O$53</f>
        <v>36</v>
      </c>
      <c r="O40" s="43"/>
      <c r="P40" s="41">
        <f>[42]TSNPDCL!$P$53</f>
        <v>65.103999999999999</v>
      </c>
      <c r="Q40" s="37"/>
      <c r="R40" s="41">
        <f>[42]TSNPDCL!$R$53</f>
        <v>36</v>
      </c>
      <c r="S40" s="43"/>
      <c r="T40" s="41">
        <f>[42]TSNPDCL!$S$53</f>
        <v>65.103999999999999</v>
      </c>
      <c r="U40" s="37"/>
      <c r="V40" s="41">
        <f>[42]TSNPDCL!$U$53</f>
        <v>36</v>
      </c>
      <c r="W40" s="43"/>
      <c r="X40" s="41">
        <f>[42]TSNPDCL!$V$53</f>
        <v>65.103999999999999</v>
      </c>
      <c r="Y40" s="37"/>
    </row>
    <row r="41" spans="1:25">
      <c r="A41" t="s">
        <v>184</v>
      </c>
      <c r="B41" s="41">
        <f>[42]TSNPDCL!$F$54</f>
        <v>6</v>
      </c>
      <c r="C41" s="42"/>
      <c r="D41" s="41">
        <f>[42]TSNPDCL!$G$54</f>
        <v>10.57</v>
      </c>
      <c r="E41" s="37"/>
      <c r="F41" s="41">
        <f>[42]TSNPDCL!$I$54</f>
        <v>6</v>
      </c>
      <c r="G41" s="42"/>
      <c r="H41" s="41">
        <f>[42]TSNPDCL!$J$54</f>
        <v>10.57</v>
      </c>
      <c r="I41" s="37"/>
      <c r="J41" s="41">
        <f>[42]TSNPDCL!$L$54</f>
        <v>6</v>
      </c>
      <c r="K41" s="42"/>
      <c r="L41" s="41">
        <f>[42]TSNPDCL!$M$54</f>
        <v>10.57</v>
      </c>
      <c r="M41" s="37"/>
      <c r="N41" s="41">
        <f>[42]TSNPDCL!$O$54</f>
        <v>6</v>
      </c>
      <c r="O41" s="42"/>
      <c r="P41" s="41">
        <f>[42]TSNPDCL!$P$54</f>
        <v>10.57</v>
      </c>
      <c r="Q41" s="37"/>
      <c r="R41" s="41">
        <f>[42]TSNPDCL!$R$54</f>
        <v>6</v>
      </c>
      <c r="S41" s="42"/>
      <c r="T41" s="41">
        <f>[42]TSNPDCL!$S$54</f>
        <v>10.57</v>
      </c>
      <c r="U41" s="37"/>
      <c r="V41" s="41">
        <f>[42]TSNPDCL!$U$54</f>
        <v>6</v>
      </c>
      <c r="W41" s="42"/>
      <c r="X41" s="41">
        <f>[42]TSNPDCL!$V$54</f>
        <v>10.57</v>
      </c>
      <c r="Y41" s="37"/>
    </row>
    <row r="42" spans="1:25">
      <c r="A42" t="s">
        <v>185</v>
      </c>
      <c r="B42" s="41"/>
      <c r="C42" s="42"/>
      <c r="D42" s="42"/>
      <c r="E42" s="37"/>
      <c r="F42" s="56"/>
      <c r="G42" s="45"/>
      <c r="H42" s="45"/>
      <c r="I42" s="37"/>
      <c r="J42" s="56"/>
      <c r="K42" s="45"/>
      <c r="L42" s="45"/>
      <c r="M42" s="37"/>
      <c r="N42" s="56"/>
      <c r="O42" s="45"/>
      <c r="P42" s="45"/>
      <c r="Q42" s="37"/>
      <c r="R42" s="56"/>
      <c r="S42" s="45"/>
      <c r="T42" s="45"/>
      <c r="U42" s="37"/>
      <c r="V42" s="56"/>
      <c r="W42" s="45"/>
      <c r="X42" s="45"/>
      <c r="Y42" s="37"/>
    </row>
    <row r="43" spans="1:25">
      <c r="A43" t="s">
        <v>186</v>
      </c>
      <c r="B43" s="41"/>
      <c r="C43" s="42"/>
      <c r="D43" s="42"/>
      <c r="E43" s="37"/>
      <c r="F43" s="56"/>
      <c r="G43" s="45"/>
      <c r="H43" s="45"/>
      <c r="I43" s="37"/>
      <c r="J43" s="56"/>
      <c r="K43" s="45"/>
      <c r="L43" s="45"/>
      <c r="M43" s="37"/>
      <c r="N43" s="56"/>
      <c r="O43" s="45"/>
      <c r="P43" s="45"/>
      <c r="Q43" s="37"/>
      <c r="R43" s="56"/>
      <c r="S43" s="45"/>
      <c r="T43" s="45"/>
      <c r="U43" s="37"/>
      <c r="V43" s="56"/>
      <c r="W43" s="45"/>
      <c r="X43" s="45"/>
      <c r="Y43" s="37"/>
    </row>
    <row r="44" spans="1:25">
      <c r="A44" s="30" t="s">
        <v>188</v>
      </c>
      <c r="B44">
        <f>SUM(B45:B58)</f>
        <v>65</v>
      </c>
      <c r="C44" s="32">
        <f>SUM(C45:C58)</f>
        <v>0</v>
      </c>
      <c r="D44" s="32">
        <f t="shared" ref="D44:Y44" si="4">SUM(D45:D58)</f>
        <v>2767.806</v>
      </c>
      <c r="E44" s="32">
        <f t="shared" si="4"/>
        <v>0</v>
      </c>
      <c r="F44">
        <f t="shared" si="4"/>
        <v>70</v>
      </c>
      <c r="G44" s="32">
        <f t="shared" si="4"/>
        <v>0</v>
      </c>
      <c r="H44" s="32">
        <f t="shared" si="4"/>
        <v>5052.6660000000002</v>
      </c>
      <c r="I44" s="32">
        <f t="shared" si="4"/>
        <v>0</v>
      </c>
      <c r="J44">
        <f t="shared" si="4"/>
        <v>70</v>
      </c>
      <c r="K44" s="32">
        <f t="shared" si="4"/>
        <v>0</v>
      </c>
      <c r="L44" s="32">
        <f t="shared" si="4"/>
        <v>5052.6660000000002</v>
      </c>
      <c r="M44" s="32">
        <f t="shared" si="4"/>
        <v>0</v>
      </c>
      <c r="N44">
        <f t="shared" si="4"/>
        <v>74</v>
      </c>
      <c r="O44" s="32">
        <f t="shared" si="4"/>
        <v>0</v>
      </c>
      <c r="P44" s="32">
        <f t="shared" si="4"/>
        <v>5702.6660000000002</v>
      </c>
      <c r="Q44" s="32">
        <f t="shared" si="4"/>
        <v>0</v>
      </c>
      <c r="R44">
        <f t="shared" si="4"/>
        <v>74</v>
      </c>
      <c r="S44" s="32">
        <f t="shared" si="4"/>
        <v>0</v>
      </c>
      <c r="T44" s="32">
        <f t="shared" si="4"/>
        <v>5702.6660000000002</v>
      </c>
      <c r="U44" s="32">
        <f t="shared" si="4"/>
        <v>0</v>
      </c>
      <c r="V44">
        <f t="shared" si="4"/>
        <v>74</v>
      </c>
      <c r="W44" s="32">
        <f t="shared" si="4"/>
        <v>0</v>
      </c>
      <c r="X44" s="32">
        <f t="shared" si="4"/>
        <v>5702.6660000000002</v>
      </c>
      <c r="Y44" s="32">
        <f t="shared" si="4"/>
        <v>0</v>
      </c>
    </row>
    <row r="45" spans="1:25">
      <c r="A45" t="s">
        <v>189</v>
      </c>
      <c r="B45" s="41">
        <f>[42]TSNPDCL!$F$64</f>
        <v>17</v>
      </c>
      <c r="C45" s="42"/>
      <c r="D45" s="41">
        <f>[42]TSNPDCL!$G$64</f>
        <v>192.92</v>
      </c>
      <c r="E45" s="37"/>
      <c r="F45" s="41">
        <f>[42]TSNPDCL!$I$64</f>
        <v>17</v>
      </c>
      <c r="G45" s="42"/>
      <c r="H45" s="41">
        <f>[42]TSNPDCL!$J$64</f>
        <v>192.92</v>
      </c>
      <c r="I45" s="37"/>
      <c r="J45" s="41">
        <f>[42]TSNPDCL!$L$64</f>
        <v>17</v>
      </c>
      <c r="K45" s="42"/>
      <c r="L45" s="41">
        <f>[42]TSNPDCL!$M$64</f>
        <v>192.92</v>
      </c>
      <c r="M45" s="37"/>
      <c r="N45" s="41">
        <f>[42]TSNPDCL!$O$64</f>
        <v>17</v>
      </c>
      <c r="O45" s="42"/>
      <c r="P45" s="41">
        <f>[42]TSNPDCL!$P$64</f>
        <v>192.92</v>
      </c>
      <c r="Q45" s="37"/>
      <c r="R45" s="41">
        <f>[42]TSNPDCL!$R$64</f>
        <v>17</v>
      </c>
      <c r="S45" s="42"/>
      <c r="T45" s="41">
        <f>[42]TSNPDCL!$S$64</f>
        <v>192.92</v>
      </c>
      <c r="U45" s="37"/>
      <c r="V45" s="41">
        <f>[42]TSNPDCL!$U$64</f>
        <v>17</v>
      </c>
      <c r="W45" s="42"/>
      <c r="X45" s="41">
        <f>[42]TSNPDCL!$V$64</f>
        <v>192.92</v>
      </c>
      <c r="Y45" s="37"/>
    </row>
    <row r="46" spans="1:25">
      <c r="A46" t="s">
        <v>190</v>
      </c>
      <c r="B46" s="41"/>
      <c r="C46" s="42"/>
      <c r="D46" s="41"/>
      <c r="E46" s="37"/>
      <c r="F46" s="41"/>
      <c r="G46" s="42"/>
      <c r="H46" s="41"/>
      <c r="I46" s="37"/>
      <c r="J46" s="41"/>
      <c r="K46" s="42"/>
      <c r="L46" s="41"/>
      <c r="M46" s="37"/>
      <c r="N46" s="41"/>
      <c r="O46" s="42"/>
      <c r="P46" s="41"/>
      <c r="Q46" s="37"/>
      <c r="R46" s="41"/>
      <c r="S46" s="42"/>
      <c r="T46" s="41"/>
      <c r="U46" s="37"/>
      <c r="V46" s="41"/>
      <c r="W46" s="42"/>
      <c r="X46" s="41"/>
      <c r="Y46" s="37"/>
    </row>
    <row r="47" spans="1:25">
      <c r="A47" t="s">
        <v>191</v>
      </c>
      <c r="B47" s="41"/>
      <c r="C47" s="42"/>
      <c r="D47" s="41"/>
      <c r="E47" s="37"/>
      <c r="F47" s="41"/>
      <c r="G47" s="42"/>
      <c r="H47" s="41"/>
      <c r="I47" s="37"/>
      <c r="J47" s="41"/>
      <c r="K47" s="42"/>
      <c r="L47" s="41"/>
      <c r="M47" s="37"/>
      <c r="N47" s="41"/>
      <c r="O47" s="42"/>
      <c r="P47" s="41"/>
      <c r="Q47" s="37"/>
      <c r="R47" s="41"/>
      <c r="S47" s="42"/>
      <c r="T47" s="41"/>
      <c r="U47" s="37"/>
      <c r="V47" s="41"/>
      <c r="W47" s="42"/>
      <c r="X47" s="41"/>
      <c r="Y47" s="37"/>
    </row>
    <row r="48" spans="1:25">
      <c r="A48" t="s">
        <v>177</v>
      </c>
      <c r="B48" s="41"/>
      <c r="C48" s="42"/>
      <c r="D48" s="41"/>
      <c r="E48" s="37"/>
      <c r="F48" s="41"/>
      <c r="G48" s="42"/>
      <c r="H48" s="41"/>
      <c r="I48" s="37"/>
      <c r="J48" s="41"/>
      <c r="K48" s="42"/>
      <c r="L48" s="41"/>
      <c r="M48" s="37"/>
      <c r="N48" s="41"/>
      <c r="O48" s="42"/>
      <c r="P48" s="41"/>
      <c r="Q48" s="37"/>
      <c r="R48" s="41"/>
      <c r="S48" s="42"/>
      <c r="T48" s="41"/>
      <c r="U48" s="37"/>
      <c r="V48" s="41"/>
      <c r="W48" s="42"/>
      <c r="X48" s="41"/>
      <c r="Y48" s="37"/>
    </row>
    <row r="49" spans="1:25">
      <c r="A49" t="s">
        <v>192</v>
      </c>
      <c r="B49" s="41"/>
      <c r="C49" s="42"/>
      <c r="D49" s="41"/>
      <c r="E49" s="37"/>
      <c r="F49" s="41"/>
      <c r="G49" s="42"/>
      <c r="H49" s="41"/>
      <c r="I49" s="37"/>
      <c r="J49" s="41"/>
      <c r="K49" s="42"/>
      <c r="L49" s="41"/>
      <c r="M49" s="37"/>
      <c r="N49" s="41"/>
      <c r="O49" s="42"/>
      <c r="P49" s="41"/>
      <c r="Q49" s="37"/>
      <c r="R49" s="41"/>
      <c r="S49" s="42"/>
      <c r="T49" s="41"/>
      <c r="U49" s="37"/>
      <c r="V49" s="41"/>
      <c r="W49" s="42"/>
      <c r="X49" s="41"/>
      <c r="Y49" s="37"/>
    </row>
    <row r="50" spans="1:25">
      <c r="A50" t="s">
        <v>193</v>
      </c>
      <c r="B50" s="41">
        <f>[42]TSNPDCL!$F$69</f>
        <v>3</v>
      </c>
      <c r="C50" s="42"/>
      <c r="D50" s="41">
        <f>[42]TSNPDCL!$G$69</f>
        <v>18</v>
      </c>
      <c r="E50" s="37"/>
      <c r="F50" s="41">
        <f>[42]TSNPDCL!$I$69</f>
        <v>3</v>
      </c>
      <c r="G50" s="42"/>
      <c r="H50" s="41">
        <f>[42]TSNPDCL!$J$69</f>
        <v>18</v>
      </c>
      <c r="I50" s="37"/>
      <c r="J50" s="41">
        <f>[42]TSNPDCL!$L$69</f>
        <v>3</v>
      </c>
      <c r="K50" s="42"/>
      <c r="L50" s="41">
        <f>[42]TSNPDCL!$M$69</f>
        <v>18</v>
      </c>
      <c r="M50" s="37"/>
      <c r="N50" s="41">
        <f>[42]TSNPDCL!$O$69</f>
        <v>3</v>
      </c>
      <c r="O50" s="42"/>
      <c r="P50" s="41">
        <f>[42]TSNPDCL!$P$69</f>
        <v>18</v>
      </c>
      <c r="Q50" s="37"/>
      <c r="R50" s="41">
        <f>[42]TSNPDCL!$R$69</f>
        <v>3</v>
      </c>
      <c r="S50" s="42"/>
      <c r="T50" s="41">
        <f>[42]TSNPDCL!$S$69</f>
        <v>18</v>
      </c>
      <c r="U50" s="37"/>
      <c r="V50" s="41">
        <f>[42]TSNPDCL!$U$69</f>
        <v>3</v>
      </c>
      <c r="W50" s="42"/>
      <c r="X50" s="41">
        <f>[42]TSNPDCL!$V$69</f>
        <v>18</v>
      </c>
      <c r="Y50" s="37"/>
    </row>
    <row r="51" spans="1:25">
      <c r="A51" t="s">
        <v>180</v>
      </c>
      <c r="B51" s="41"/>
      <c r="C51" s="42"/>
      <c r="D51" s="41"/>
      <c r="E51" s="37"/>
      <c r="F51" s="41"/>
      <c r="G51" s="42"/>
      <c r="H51" s="41"/>
      <c r="I51" s="37"/>
      <c r="J51" s="41"/>
      <c r="K51" s="42"/>
      <c r="L51" s="41"/>
      <c r="M51" s="37"/>
      <c r="N51" s="41"/>
      <c r="O51" s="42"/>
      <c r="P51" s="41"/>
      <c r="Q51" s="37"/>
      <c r="R51" s="41"/>
      <c r="S51" s="42"/>
      <c r="T51" s="41"/>
      <c r="U51" s="37"/>
      <c r="V51" s="41"/>
      <c r="W51" s="42"/>
      <c r="X51" s="41"/>
      <c r="Y51" s="37"/>
    </row>
    <row r="52" spans="1:25">
      <c r="A52" t="s">
        <v>194</v>
      </c>
      <c r="B52" s="41">
        <f>[42]TSNPDCL!$F$71</f>
        <v>33</v>
      </c>
      <c r="C52" s="43"/>
      <c r="D52" s="41">
        <f>[42]TSNPDCL!$G$71</f>
        <v>2380.886</v>
      </c>
      <c r="E52" s="37"/>
      <c r="F52" s="41">
        <f>[42]TSNPDCL!$I$71</f>
        <v>38</v>
      </c>
      <c r="G52" s="43"/>
      <c r="H52" s="41">
        <f>[42]TSNPDCL!$J$71</f>
        <v>4665.7460000000001</v>
      </c>
      <c r="I52" s="37"/>
      <c r="J52" s="41">
        <f>[42]TSNPDCL!$L$71</f>
        <v>38</v>
      </c>
      <c r="K52" s="43"/>
      <c r="L52" s="41">
        <f>[42]TSNPDCL!$M$71</f>
        <v>4665.7460000000001</v>
      </c>
      <c r="M52" s="37"/>
      <c r="N52" s="41">
        <f>[42]TSNPDCL!$O$71</f>
        <v>42</v>
      </c>
      <c r="O52" s="43"/>
      <c r="P52" s="41">
        <f>[42]TSNPDCL!$P$71</f>
        <v>5315.7460000000001</v>
      </c>
      <c r="Q52" s="37"/>
      <c r="R52" s="41">
        <f>[42]TSNPDCL!$R$71</f>
        <v>42</v>
      </c>
      <c r="S52" s="43"/>
      <c r="T52" s="41">
        <f>[42]TSNPDCL!$S$71</f>
        <v>5315.7460000000001</v>
      </c>
      <c r="U52" s="37"/>
      <c r="V52" s="41">
        <f>[42]TSNPDCL!$U$71</f>
        <v>42</v>
      </c>
      <c r="W52" s="43"/>
      <c r="X52" s="41">
        <f>[42]TSNPDCL!$V$71</f>
        <v>5315.7460000000001</v>
      </c>
      <c r="Y52" s="37"/>
    </row>
    <row r="53" spans="1:25">
      <c r="A53" t="s">
        <v>195</v>
      </c>
      <c r="B53" s="41"/>
      <c r="C53" s="42"/>
      <c r="D53" s="41"/>
      <c r="E53" s="37"/>
      <c r="F53" s="41"/>
      <c r="G53" s="42"/>
      <c r="H53" s="41"/>
      <c r="I53" s="37"/>
      <c r="J53" s="41"/>
      <c r="K53" s="42"/>
      <c r="L53" s="41"/>
      <c r="M53" s="37"/>
      <c r="N53" s="41"/>
      <c r="O53" s="42"/>
      <c r="P53" s="41"/>
      <c r="Q53" s="37"/>
      <c r="R53" s="41"/>
      <c r="S53" s="42"/>
      <c r="T53" s="41"/>
      <c r="U53" s="37"/>
      <c r="V53" s="41"/>
      <c r="W53" s="42"/>
      <c r="X53" s="41"/>
      <c r="Y53" s="37"/>
    </row>
    <row r="54" spans="1:25">
      <c r="A54" t="s">
        <v>196</v>
      </c>
      <c r="B54" s="41">
        <f>[42]TSNPDCL!$F$73</f>
        <v>0</v>
      </c>
      <c r="C54" s="42"/>
      <c r="D54" s="41">
        <f>[42]TSNPDCL!$G$73</f>
        <v>0</v>
      </c>
      <c r="E54" s="37"/>
      <c r="F54" s="41">
        <f>[42]TSNPDCL!$I$73</f>
        <v>0</v>
      </c>
      <c r="G54" s="42"/>
      <c r="H54" s="41">
        <f>[42]TSNPDCL!$J$73</f>
        <v>0</v>
      </c>
      <c r="I54" s="37"/>
      <c r="J54" s="41">
        <f>[42]TSNPDCL!$L$73</f>
        <v>0</v>
      </c>
      <c r="K54" s="42"/>
      <c r="L54" s="41">
        <f>[42]TSNPDCL!$M$73</f>
        <v>0</v>
      </c>
      <c r="M54" s="37"/>
      <c r="N54" s="41">
        <f>[42]TSNPDCL!$O$73</f>
        <v>0</v>
      </c>
      <c r="O54" s="42"/>
      <c r="P54" s="41">
        <f>[42]TSNPDCL!$P$73</f>
        <v>0</v>
      </c>
      <c r="Q54" s="37"/>
      <c r="R54" s="41">
        <f>[42]TSNPDCL!$R$73</f>
        <v>0</v>
      </c>
      <c r="S54" s="42"/>
      <c r="T54" s="41">
        <f>[42]TSNPDCL!$S$73</f>
        <v>0</v>
      </c>
      <c r="U54" s="37"/>
      <c r="V54" s="41">
        <f>[42]TSNPDCL!$U$73</f>
        <v>0</v>
      </c>
      <c r="W54" s="42"/>
      <c r="X54" s="41">
        <f>[42]TSNPDCL!$V$73</f>
        <v>0</v>
      </c>
      <c r="Y54" s="37"/>
    </row>
    <row r="55" spans="1:25">
      <c r="A55" t="s">
        <v>197</v>
      </c>
      <c r="B55" s="41">
        <f>[42]TSNPDCL!$F$74</f>
        <v>10</v>
      </c>
      <c r="C55" s="45"/>
      <c r="D55" s="41">
        <f>[42]TSNPDCL!$G$74</f>
        <v>150</v>
      </c>
      <c r="E55" s="37"/>
      <c r="F55" s="41">
        <f>[42]TSNPDCL!$I$74</f>
        <v>10</v>
      </c>
      <c r="G55" s="45"/>
      <c r="H55" s="41">
        <f>[42]TSNPDCL!$J$74</f>
        <v>150</v>
      </c>
      <c r="I55" s="37"/>
      <c r="J55" s="41">
        <f>[42]TSNPDCL!$L$74</f>
        <v>10</v>
      </c>
      <c r="K55" s="45"/>
      <c r="L55" s="41">
        <f>[42]TSNPDCL!$M$74</f>
        <v>150</v>
      </c>
      <c r="M55" s="37"/>
      <c r="N55" s="41">
        <f>[42]TSNPDCL!$O$74</f>
        <v>10</v>
      </c>
      <c r="O55" s="45"/>
      <c r="P55" s="41">
        <f>[42]TSNPDCL!$P$74</f>
        <v>150</v>
      </c>
      <c r="Q55" s="37"/>
      <c r="R55" s="41">
        <f>[42]TSNPDCL!$R$74</f>
        <v>10</v>
      </c>
      <c r="S55" s="45"/>
      <c r="T55" s="41">
        <f>[42]TSNPDCL!$S$74</f>
        <v>150</v>
      </c>
      <c r="U55" s="37"/>
      <c r="V55" s="41">
        <f>[42]TSNPDCL!$U$74</f>
        <v>10</v>
      </c>
      <c r="W55" s="45"/>
      <c r="X55" s="41">
        <f>[42]TSNPDCL!$V$74</f>
        <v>150</v>
      </c>
      <c r="Y55" s="37"/>
    </row>
    <row r="56" spans="1:25">
      <c r="A56" t="s">
        <v>184</v>
      </c>
      <c r="B56" s="41">
        <f>[42]TSNPDCL!$F$75</f>
        <v>2</v>
      </c>
      <c r="C56" s="45"/>
      <c r="D56" s="41">
        <f>[42]TSNPDCL!$G$75</f>
        <v>26</v>
      </c>
      <c r="E56" s="37"/>
      <c r="F56" s="41">
        <f>[42]TSNPDCL!$I$75</f>
        <v>2</v>
      </c>
      <c r="G56" s="45"/>
      <c r="H56" s="41">
        <f>[42]TSNPDCL!$J$75</f>
        <v>26</v>
      </c>
      <c r="I56" s="37"/>
      <c r="J56" s="41">
        <f>[42]TSNPDCL!$L$75</f>
        <v>2</v>
      </c>
      <c r="K56" s="45"/>
      <c r="L56" s="41">
        <f>[42]TSNPDCL!$M$75</f>
        <v>26</v>
      </c>
      <c r="M56" s="37"/>
      <c r="N56" s="41">
        <f>[42]TSNPDCL!$O$75</f>
        <v>2</v>
      </c>
      <c r="O56" s="45"/>
      <c r="P56" s="41">
        <f>[42]TSNPDCL!$P$75</f>
        <v>26</v>
      </c>
      <c r="Q56" s="37"/>
      <c r="R56" s="41">
        <f>[42]TSNPDCL!$R$75</f>
        <v>2</v>
      </c>
      <c r="S56" s="45"/>
      <c r="T56" s="41">
        <f>[42]TSNPDCL!$S$75</f>
        <v>26</v>
      </c>
      <c r="U56" s="37"/>
      <c r="V56" s="41">
        <f>[42]TSNPDCL!$U$75</f>
        <v>2</v>
      </c>
      <c r="W56" s="45"/>
      <c r="X56" s="41">
        <f>[42]TSNPDCL!$V$75</f>
        <v>26</v>
      </c>
      <c r="Y56" s="37"/>
    </row>
    <row r="57" spans="1:25">
      <c r="A57" t="s">
        <v>185</v>
      </c>
      <c r="B57" s="57"/>
      <c r="C57" s="58"/>
      <c r="D57" s="58"/>
      <c r="E57" s="59"/>
      <c r="F57" s="60"/>
      <c r="G57" s="58"/>
      <c r="H57" s="58"/>
      <c r="I57" s="59"/>
      <c r="J57" s="60"/>
      <c r="K57" s="58"/>
      <c r="L57" s="58"/>
      <c r="M57" s="59"/>
      <c r="N57" s="60"/>
      <c r="O57" s="58"/>
      <c r="P57" s="58"/>
      <c r="Q57" s="59"/>
      <c r="R57" s="60"/>
      <c r="S57" s="58"/>
      <c r="T57" s="58"/>
      <c r="U57" s="59"/>
      <c r="V57" s="60"/>
      <c r="W57" s="58"/>
      <c r="X57" s="58"/>
      <c r="Y57" s="59"/>
    </row>
    <row r="58" spans="1:25">
      <c r="A58" t="s">
        <v>186</v>
      </c>
      <c r="B58" s="57"/>
      <c r="C58" s="58"/>
      <c r="D58" s="58"/>
      <c r="E58" s="59"/>
      <c r="F58" s="60"/>
      <c r="G58" s="58"/>
      <c r="H58" s="58"/>
      <c r="I58" s="59"/>
      <c r="J58" s="60"/>
      <c r="K58" s="58"/>
      <c r="L58" s="58"/>
      <c r="M58" s="59"/>
      <c r="N58" s="60"/>
      <c r="O58" s="58"/>
      <c r="P58" s="58"/>
      <c r="Q58" s="59"/>
      <c r="R58" s="60"/>
      <c r="S58" s="58"/>
      <c r="T58" s="58"/>
      <c r="U58" s="59"/>
      <c r="V58" s="60"/>
      <c r="W58" s="58"/>
      <c r="X58" s="58"/>
      <c r="Y58" s="59"/>
    </row>
    <row r="59" spans="1:25" ht="15" thickBot="1">
      <c r="A59" t="s">
        <v>198</v>
      </c>
      <c r="B59">
        <f>B5+B15</f>
        <v>5602423</v>
      </c>
      <c r="C59">
        <f t="shared" ref="C59:Y59" si="5">C5+C15</f>
        <v>0</v>
      </c>
      <c r="D59">
        <f>D5+D15</f>
        <v>7721.8339860479991</v>
      </c>
      <c r="E59">
        <f t="shared" si="5"/>
        <v>4832690.1284992434</v>
      </c>
      <c r="F59">
        <f t="shared" si="5"/>
        <v>5774803</v>
      </c>
      <c r="G59">
        <f t="shared" si="5"/>
        <v>0</v>
      </c>
      <c r="H59">
        <f t="shared" si="5"/>
        <v>10192.945986048</v>
      </c>
      <c r="I59">
        <f t="shared" si="5"/>
        <v>5082690.1284992434</v>
      </c>
      <c r="J59">
        <f t="shared" si="5"/>
        <v>5947178</v>
      </c>
      <c r="K59">
        <f t="shared" si="5"/>
        <v>0</v>
      </c>
      <c r="L59">
        <f t="shared" si="5"/>
        <v>10379.197986047999</v>
      </c>
      <c r="M59">
        <f t="shared" si="5"/>
        <v>5332690.1284992434</v>
      </c>
      <c r="N59">
        <f t="shared" si="5"/>
        <v>6119557</v>
      </c>
      <c r="O59">
        <f t="shared" si="5"/>
        <v>0</v>
      </c>
      <c r="P59">
        <f t="shared" si="5"/>
        <v>11215.449986048001</v>
      </c>
      <c r="Q59">
        <f t="shared" si="5"/>
        <v>5582690.1284992434</v>
      </c>
      <c r="R59">
        <f t="shared" si="5"/>
        <v>6291932</v>
      </c>
      <c r="S59">
        <f t="shared" si="5"/>
        <v>0</v>
      </c>
      <c r="T59">
        <f t="shared" si="5"/>
        <v>11401.701986048</v>
      </c>
      <c r="U59">
        <f t="shared" si="5"/>
        <v>5832690.1284992434</v>
      </c>
      <c r="V59">
        <f t="shared" si="5"/>
        <v>6464307</v>
      </c>
      <c r="W59">
        <f t="shared" si="5"/>
        <v>0</v>
      </c>
      <c r="X59">
        <f t="shared" si="5"/>
        <v>11587.953986048</v>
      </c>
      <c r="Y59">
        <f t="shared" si="5"/>
        <v>6082690.1284992434</v>
      </c>
    </row>
  </sheetData>
  <mergeCells count="3">
    <mergeCell ref="B1:N1"/>
    <mergeCell ref="U1:W1"/>
    <mergeCell ref="A3:A4"/>
  </mergeCells>
  <pageMargins left="0.75" right="0.75" top="1" bottom="1" header="0.5" footer="0.5"/>
  <pageSetup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B1:P32"/>
  <sheetViews>
    <sheetView topLeftCell="B14" workbookViewId="0">
      <selection activeCell="J32" sqref="J32"/>
    </sheetView>
  </sheetViews>
  <sheetFormatPr defaultColWidth="8.7265625" defaultRowHeight="14.5"/>
  <cols>
    <col min="1" max="1" width="3.7265625" style="420" customWidth="1"/>
    <col min="2" max="2" width="13" style="420" bestFit="1" customWidth="1"/>
    <col min="3" max="3" width="13" style="420" customWidth="1"/>
    <col min="4" max="4" width="21.453125" style="420" bestFit="1" customWidth="1"/>
    <col min="5" max="14" width="9.54296875" style="420" customWidth="1"/>
    <col min="15" max="15" width="12.54296875" style="420" customWidth="1"/>
    <col min="16" max="16384" width="8.7265625" style="420"/>
  </cols>
  <sheetData>
    <row r="1" spans="2:15">
      <c r="E1" s="420" t="s">
        <v>461</v>
      </c>
    </row>
    <row r="2" spans="2:15" ht="5.15" customHeight="1"/>
    <row r="3" spans="2:15">
      <c r="D3" s="384"/>
      <c r="E3" s="469" t="s">
        <v>247</v>
      </c>
      <c r="F3" s="469"/>
      <c r="G3" s="469"/>
      <c r="H3" s="469"/>
      <c r="I3" s="469"/>
      <c r="J3" s="470" t="s">
        <v>11</v>
      </c>
      <c r="K3" s="470"/>
      <c r="L3" s="470"/>
      <c r="M3" s="470"/>
      <c r="N3" s="470"/>
      <c r="O3" s="470"/>
    </row>
    <row r="4" spans="2:15">
      <c r="B4" s="420" t="s">
        <v>450</v>
      </c>
      <c r="C4" s="420" t="s">
        <v>344</v>
      </c>
      <c r="D4" s="385" t="s">
        <v>41</v>
      </c>
      <c r="E4" s="386" t="s">
        <v>12</v>
      </c>
      <c r="F4" s="386" t="s">
        <v>13</v>
      </c>
      <c r="G4" s="386" t="s">
        <v>14</v>
      </c>
      <c r="H4" s="386" t="s">
        <v>15</v>
      </c>
      <c r="I4" s="404" t="s">
        <v>16</v>
      </c>
      <c r="J4" s="387" t="s">
        <v>378</v>
      </c>
      <c r="K4" s="387" t="s">
        <v>379</v>
      </c>
      <c r="L4" s="387" t="s">
        <v>380</v>
      </c>
      <c r="M4" s="387" t="s">
        <v>381</v>
      </c>
      <c r="N4" s="387" t="s">
        <v>382</v>
      </c>
      <c r="O4" s="388" t="s">
        <v>451</v>
      </c>
    </row>
    <row r="5" spans="2:15">
      <c r="B5" s="389" t="s">
        <v>22</v>
      </c>
      <c r="C5" s="403">
        <f>'Inflation rates'!R26</f>
        <v>5.7731249012450234E-2</v>
      </c>
      <c r="D5" s="390" t="s">
        <v>42</v>
      </c>
      <c r="E5" s="391">
        <f>'Network element - actuals'!D4</f>
        <v>2314.44</v>
      </c>
      <c r="F5" s="391">
        <f>'Network element - actuals'!E4</f>
        <v>2240.77</v>
      </c>
      <c r="G5" s="391">
        <f>'Network element - actuals'!F4</f>
        <v>1994.96</v>
      </c>
      <c r="H5" s="391">
        <f>'Network element - actuals'!G4</f>
        <v>3081.1</v>
      </c>
      <c r="I5" s="397">
        <f>AVERAGE(E5:H5)</f>
        <v>2407.8175000000001</v>
      </c>
      <c r="J5" s="14">
        <f>AVERAGE(E5:H5)</f>
        <v>2407.8175000000001</v>
      </c>
      <c r="K5" s="14">
        <f>J5*(1+$C$5)</f>
        <v>2546.8238116690354</v>
      </c>
      <c r="L5" s="14">
        <f t="shared" ref="L5:N5" si="0">K5*(1+$C$5)</f>
        <v>2693.8551313313383</v>
      </c>
      <c r="M5" s="14">
        <f t="shared" si="0"/>
        <v>2849.3747527216947</v>
      </c>
      <c r="N5" s="14">
        <f t="shared" si="0"/>
        <v>3013.8727161008596</v>
      </c>
      <c r="O5" s="106">
        <f>SUM(J5:N5)</f>
        <v>13511.743911822929</v>
      </c>
    </row>
    <row r="6" spans="2:15">
      <c r="B6" s="389" t="s">
        <v>19</v>
      </c>
      <c r="C6" s="403">
        <f>'Inflation rates'!R16</f>
        <v>5.9150202516485353E-2</v>
      </c>
      <c r="D6" s="6" t="s">
        <v>43</v>
      </c>
      <c r="E6" s="391">
        <f>'Network element - actuals'!D5</f>
        <v>146.79</v>
      </c>
      <c r="F6" s="391">
        <f>'Network element - actuals'!E5</f>
        <v>141.11000000000001</v>
      </c>
      <c r="G6" s="391">
        <f>'Network element - actuals'!F5</f>
        <v>156.33000000000001</v>
      </c>
      <c r="H6" s="391">
        <f>'Network element - actuals'!G5</f>
        <v>194.71</v>
      </c>
      <c r="I6" s="397">
        <f>AVERAGE(E6:H6)</f>
        <v>159.73500000000001</v>
      </c>
      <c r="J6" s="14">
        <f t="shared" ref="J6" si="1">AVERAGE(E6:H6)</f>
        <v>159.73500000000001</v>
      </c>
      <c r="K6" s="14">
        <f>J6*(1+$C$6)</f>
        <v>169.18335759897082</v>
      </c>
      <c r="L6" s="14">
        <f t="shared" ref="L6:N6" si="2">K6*(1+$C$6)</f>
        <v>179.1905874633689</v>
      </c>
      <c r="M6" s="14">
        <f t="shared" si="2"/>
        <v>189.78974700087517</v>
      </c>
      <c r="N6" s="14">
        <f t="shared" si="2"/>
        <v>201.01584897152946</v>
      </c>
      <c r="O6" s="106">
        <f>SUM(J6:N6)</f>
        <v>898.91454103474439</v>
      </c>
    </row>
    <row r="7" spans="2:15">
      <c r="B7" s="389"/>
      <c r="D7" s="6" t="s">
        <v>44</v>
      </c>
      <c r="E7" s="391">
        <f>'Network element - actuals'!D6</f>
        <v>114.89</v>
      </c>
      <c r="F7" s="391">
        <f>'Network element - actuals'!E6</f>
        <v>147.37</v>
      </c>
      <c r="G7" s="391">
        <f>'Network element - actuals'!F6</f>
        <v>156.44</v>
      </c>
      <c r="H7" s="391">
        <f>'Network element - actuals'!G6</f>
        <v>154</v>
      </c>
      <c r="I7" s="397">
        <f>I15</f>
        <v>178.54254688931346</v>
      </c>
      <c r="J7" s="14">
        <f>J15</f>
        <v>197.90691751769808</v>
      </c>
      <c r="K7" s="14">
        <f t="shared" ref="K7:N7" si="3">K15</f>
        <v>218.32068672219376</v>
      </c>
      <c r="L7" s="14">
        <f t="shared" si="3"/>
        <v>240.15012090380887</v>
      </c>
      <c r="M7" s="14">
        <f t="shared" si="3"/>
        <v>263.59858590514597</v>
      </c>
      <c r="N7" s="14">
        <f t="shared" si="3"/>
        <v>288.69918682092271</v>
      </c>
      <c r="O7" s="106">
        <f>SUM(J7:N7)</f>
        <v>1208.6754978697693</v>
      </c>
    </row>
    <row r="8" spans="2:15">
      <c r="D8" s="92" t="s">
        <v>45</v>
      </c>
      <c r="E8" s="392">
        <f>SUM(E5:E7)</f>
        <v>2576.12</v>
      </c>
      <c r="F8" s="392">
        <f t="shared" ref="F8:I8" si="4">SUM(F5:F7)</f>
        <v>2529.25</v>
      </c>
      <c r="G8" s="392">
        <f t="shared" si="4"/>
        <v>2307.73</v>
      </c>
      <c r="H8" s="392">
        <f t="shared" si="4"/>
        <v>3429.81</v>
      </c>
      <c r="I8" s="392">
        <f t="shared" si="4"/>
        <v>2746.0950468893138</v>
      </c>
      <c r="J8" s="106">
        <f>SUM(J5:J7)</f>
        <v>2765.4594175176985</v>
      </c>
      <c r="K8" s="106">
        <f>SUM(K5:K7)</f>
        <v>2934.3278559902001</v>
      </c>
      <c r="L8" s="106">
        <f>SUM(L5:L7)</f>
        <v>3113.195839698516</v>
      </c>
      <c r="M8" s="106">
        <f>SUM(M5:M7)</f>
        <v>3302.763085627716</v>
      </c>
      <c r="N8" s="106">
        <f>SUM(N5:N7)</f>
        <v>3503.5877518933121</v>
      </c>
      <c r="O8" s="106">
        <f>SUM(J8:N8)</f>
        <v>15619.333950727441</v>
      </c>
    </row>
    <row r="10" spans="2:15">
      <c r="D10" s="420" t="s">
        <v>452</v>
      </c>
    </row>
    <row r="11" spans="2:15">
      <c r="D11" s="385" t="s">
        <v>41</v>
      </c>
      <c r="E11" s="393" t="s">
        <v>12</v>
      </c>
      <c r="F11" s="393" t="s">
        <v>13</v>
      </c>
      <c r="G11" s="393" t="s">
        <v>14</v>
      </c>
      <c r="H11" s="393" t="s">
        <v>15</v>
      </c>
      <c r="I11" s="405" t="s">
        <v>16</v>
      </c>
      <c r="J11" s="387" t="s">
        <v>378</v>
      </c>
      <c r="K11" s="387" t="s">
        <v>379</v>
      </c>
      <c r="L11" s="387" t="s">
        <v>380</v>
      </c>
      <c r="M11" s="387" t="s">
        <v>381</v>
      </c>
      <c r="N11" s="387" t="s">
        <v>382</v>
      </c>
    </row>
    <row r="12" spans="2:15">
      <c r="D12" s="6" t="s">
        <v>453</v>
      </c>
      <c r="E12" s="14">
        <f>'4th CP GFA - Actuals '!B18</f>
        <v>16417.369554199999</v>
      </c>
      <c r="F12" s="14">
        <f>'4th CP GFA - Actuals '!C18</f>
        <v>17612.823834800001</v>
      </c>
      <c r="G12" s="14">
        <f>'4th CP GFA - Actuals '!D18</f>
        <v>19014.960000000006</v>
      </c>
      <c r="H12" s="14">
        <f>'4th CP GFA - Actuals '!E18</f>
        <v>20432.890000000003</v>
      </c>
      <c r="I12" s="397">
        <f>'GFA Projections'!D8</f>
        <v>22196.41</v>
      </c>
      <c r="J12" s="394">
        <f>'GFA Projections'!E8</f>
        <v>24603.788618419996</v>
      </c>
      <c r="K12" s="395">
        <f>'GFA Projections'!F8</f>
        <v>27141.628471176577</v>
      </c>
      <c r="L12" s="395">
        <f>'GFA Projections'!G8</f>
        <v>29855.46379841389</v>
      </c>
      <c r="M12" s="395">
        <f>'GFA Projections'!H8</f>
        <v>32770.577042334357</v>
      </c>
      <c r="N12" s="396">
        <f>'GFA Projections'!I8</f>
        <v>35891.083828419098</v>
      </c>
    </row>
    <row r="13" spans="2:15">
      <c r="D13" s="6" t="s">
        <v>454</v>
      </c>
      <c r="E13" s="10">
        <f>E7/E12</f>
        <v>6.9980760085045467E-3</v>
      </c>
      <c r="F13" s="10">
        <f>F7/F12</f>
        <v>8.3671988877116604E-3</v>
      </c>
      <c r="G13" s="10">
        <f>G7/G12</f>
        <v>8.2272063680386368E-3</v>
      </c>
      <c r="H13" s="10">
        <f>H7/H12</f>
        <v>7.5368682550534935E-3</v>
      </c>
      <c r="I13" s="398"/>
    </row>
    <row r="14" spans="2:15">
      <c r="D14" s="6" t="s">
        <v>455</v>
      </c>
      <c r="E14" s="6"/>
      <c r="F14" s="471">
        <f>AVERAGE(F13:H13)</f>
        <v>8.0437578369345966E-3</v>
      </c>
      <c r="G14" s="472"/>
      <c r="H14" s="472"/>
      <c r="I14" s="398"/>
    </row>
    <row r="15" spans="2:15">
      <c r="D15" s="356" t="s">
        <v>346</v>
      </c>
      <c r="E15" s="357"/>
      <c r="F15" s="357"/>
      <c r="G15" s="357"/>
      <c r="H15" s="357"/>
      <c r="I15" s="399">
        <f>I12*$F$14</f>
        <v>178.54254688931346</v>
      </c>
      <c r="J15" s="395">
        <f>J12*$F$14</f>
        <v>197.90691751769808</v>
      </c>
      <c r="K15" s="395">
        <f t="shared" ref="K15:N15" si="5">K12*$F$14</f>
        <v>218.32068672219376</v>
      </c>
      <c r="L15" s="395">
        <f t="shared" si="5"/>
        <v>240.15012090380887</v>
      </c>
      <c r="M15" s="395">
        <f t="shared" si="5"/>
        <v>263.59858590514597</v>
      </c>
      <c r="N15" s="396">
        <f t="shared" si="5"/>
        <v>288.69918682092271</v>
      </c>
    </row>
    <row r="17" spans="4:16">
      <c r="E17" s="420" t="s">
        <v>462</v>
      </c>
    </row>
    <row r="18" spans="4:16">
      <c r="D18" s="414"/>
      <c r="E18" s="473" t="s">
        <v>247</v>
      </c>
      <c r="F18" s="473"/>
      <c r="G18" s="473"/>
      <c r="H18" s="473"/>
      <c r="I18" s="473"/>
      <c r="J18" s="473" t="s">
        <v>11</v>
      </c>
      <c r="K18" s="473"/>
      <c r="L18" s="473"/>
      <c r="M18" s="473"/>
      <c r="N18" s="473"/>
      <c r="O18" s="473"/>
    </row>
    <row r="19" spans="4:16">
      <c r="D19" s="415" t="s">
        <v>41</v>
      </c>
      <c r="E19" s="408" t="s">
        <v>12</v>
      </c>
      <c r="F19" s="408" t="s">
        <v>13</v>
      </c>
      <c r="G19" s="408" t="s">
        <v>14</v>
      </c>
      <c r="H19" s="408" t="s">
        <v>15</v>
      </c>
      <c r="I19" s="408" t="s">
        <v>16</v>
      </c>
      <c r="J19" s="408" t="s">
        <v>378</v>
      </c>
      <c r="K19" s="408" t="s">
        <v>379</v>
      </c>
      <c r="L19" s="408" t="s">
        <v>380</v>
      </c>
      <c r="M19" s="408" t="s">
        <v>381</v>
      </c>
      <c r="N19" s="408" t="s">
        <v>382</v>
      </c>
      <c r="O19" s="409" t="s">
        <v>451</v>
      </c>
    </row>
    <row r="20" spans="4:16">
      <c r="D20" s="390" t="s">
        <v>42</v>
      </c>
      <c r="E20" s="410">
        <f>E5</f>
        <v>2314.44</v>
      </c>
      <c r="F20" s="410">
        <f t="shared" ref="F20:H20" si="6">F5</f>
        <v>2240.77</v>
      </c>
      <c r="G20" s="410">
        <f t="shared" si="6"/>
        <v>1994.96</v>
      </c>
      <c r="H20" s="410">
        <f t="shared" si="6"/>
        <v>3081.1</v>
      </c>
      <c r="I20" s="411">
        <f>H20*(1+$C$5)</f>
        <v>3258.9757513322602</v>
      </c>
      <c r="J20" s="412">
        <f t="shared" ref="J20:N20" si="7">I20*(1+$C$5)</f>
        <v>3447.12049195796</v>
      </c>
      <c r="K20" s="412">
        <f t="shared" si="7"/>
        <v>3646.1270634551047</v>
      </c>
      <c r="L20" s="412">
        <f t="shared" si="7"/>
        <v>3856.6225328864653</v>
      </c>
      <c r="M20" s="412">
        <f t="shared" si="7"/>
        <v>4079.2701686795604</v>
      </c>
      <c r="N20" s="412">
        <f t="shared" si="7"/>
        <v>4314.7715305766596</v>
      </c>
      <c r="O20" s="413">
        <f>SUM(J20:N20)</f>
        <v>19343.911787555749</v>
      </c>
    </row>
    <row r="21" spans="4:16">
      <c r="D21" s="6" t="s">
        <v>43</v>
      </c>
      <c r="E21" s="391">
        <f t="shared" ref="E21:N22" si="8">E6</f>
        <v>146.79</v>
      </c>
      <c r="F21" s="391">
        <f t="shared" si="8"/>
        <v>141.11000000000001</v>
      </c>
      <c r="G21" s="391">
        <f t="shared" si="8"/>
        <v>156.33000000000001</v>
      </c>
      <c r="H21" s="391">
        <f t="shared" si="8"/>
        <v>194.71</v>
      </c>
      <c r="I21" s="397">
        <f>H21*(1+$C$6)</f>
        <v>206.22713593198489</v>
      </c>
      <c r="J21" s="14">
        <f t="shared" ref="J21:N21" si="9">I21*(1+$C$6)</f>
        <v>218.42551278675657</v>
      </c>
      <c r="K21" s="14">
        <f t="shared" si="9"/>
        <v>231.34542610286039</v>
      </c>
      <c r="L21" s="14">
        <f t="shared" si="9"/>
        <v>245.02955490810717</v>
      </c>
      <c r="M21" s="14">
        <f t="shared" si="9"/>
        <v>259.523102703446</v>
      </c>
      <c r="N21" s="14">
        <f t="shared" si="9"/>
        <v>274.87394678606148</v>
      </c>
      <c r="O21" s="106">
        <f>SUM(J21:N21)</f>
        <v>1229.1975432872316</v>
      </c>
    </row>
    <row r="22" spans="4:16">
      <c r="D22" s="6" t="s">
        <v>44</v>
      </c>
      <c r="E22" s="391">
        <f t="shared" si="8"/>
        <v>114.89</v>
      </c>
      <c r="F22" s="391">
        <f t="shared" si="8"/>
        <v>147.37</v>
      </c>
      <c r="G22" s="391">
        <f t="shared" si="8"/>
        <v>156.44</v>
      </c>
      <c r="H22" s="391">
        <f t="shared" si="8"/>
        <v>154</v>
      </c>
      <c r="I22" s="397">
        <f t="shared" si="8"/>
        <v>178.54254688931346</v>
      </c>
      <c r="J22" s="14">
        <f t="shared" si="8"/>
        <v>197.90691751769808</v>
      </c>
      <c r="K22" s="14">
        <f t="shared" si="8"/>
        <v>218.32068672219376</v>
      </c>
      <c r="L22" s="14">
        <f t="shared" si="8"/>
        <v>240.15012090380887</v>
      </c>
      <c r="M22" s="14">
        <f t="shared" si="8"/>
        <v>263.59858590514597</v>
      </c>
      <c r="N22" s="14">
        <f t="shared" si="8"/>
        <v>288.69918682092271</v>
      </c>
      <c r="O22" s="106">
        <f>SUM(J22:N22)</f>
        <v>1208.6754978697693</v>
      </c>
    </row>
    <row r="23" spans="4:16">
      <c r="D23" s="92" t="s">
        <v>45</v>
      </c>
      <c r="E23" s="392">
        <f>SUM(E20:E22)</f>
        <v>2576.12</v>
      </c>
      <c r="F23" s="392">
        <f t="shared" ref="F23:I23" si="10">SUM(F20:F22)</f>
        <v>2529.25</v>
      </c>
      <c r="G23" s="392">
        <f t="shared" si="10"/>
        <v>2307.73</v>
      </c>
      <c r="H23" s="392">
        <f t="shared" si="10"/>
        <v>3429.81</v>
      </c>
      <c r="I23" s="392">
        <f t="shared" si="10"/>
        <v>3643.7454341535586</v>
      </c>
      <c r="J23" s="106">
        <f>SUM(J20:J22)</f>
        <v>3863.4529222624146</v>
      </c>
      <c r="K23" s="106">
        <f>SUM(K20:K22)</f>
        <v>4095.7931762801591</v>
      </c>
      <c r="L23" s="106">
        <f>SUM(L20:L22)</f>
        <v>4341.802208698381</v>
      </c>
      <c r="M23" s="106">
        <f>SUM(M20:M22)</f>
        <v>4602.3918572881521</v>
      </c>
      <c r="N23" s="106">
        <f>SUM(N20:N22)</f>
        <v>4878.3446641836435</v>
      </c>
      <c r="O23" s="106">
        <f>SUM(J23:N23)</f>
        <v>21781.784828712749</v>
      </c>
      <c r="P23" s="406">
        <f>O23-O8</f>
        <v>6162.4508779853077</v>
      </c>
    </row>
    <row r="24" spans="4:16">
      <c r="D24" s="407" t="s">
        <v>463</v>
      </c>
    </row>
    <row r="26" spans="4:16">
      <c r="E26" s="420" t="s">
        <v>464</v>
      </c>
    </row>
    <row r="27" spans="4:16">
      <c r="D27" s="416"/>
      <c r="E27" s="468" t="s">
        <v>247</v>
      </c>
      <c r="F27" s="468"/>
      <c r="G27" s="468"/>
      <c r="H27" s="468"/>
      <c r="I27" s="468"/>
      <c r="J27" s="468" t="s">
        <v>11</v>
      </c>
      <c r="K27" s="468"/>
      <c r="L27" s="468"/>
      <c r="M27" s="468"/>
      <c r="N27" s="468"/>
      <c r="O27" s="468"/>
    </row>
    <row r="28" spans="4:16">
      <c r="D28" s="417" t="s">
        <v>41</v>
      </c>
      <c r="E28" s="418" t="s">
        <v>12</v>
      </c>
      <c r="F28" s="418" t="s">
        <v>13</v>
      </c>
      <c r="G28" s="418" t="s">
        <v>14</v>
      </c>
      <c r="H28" s="418" t="s">
        <v>15</v>
      </c>
      <c r="I28" s="418" t="s">
        <v>16</v>
      </c>
      <c r="J28" s="418" t="s">
        <v>378</v>
      </c>
      <c r="K28" s="418" t="s">
        <v>379</v>
      </c>
      <c r="L28" s="418" t="s">
        <v>380</v>
      </c>
      <c r="M28" s="418" t="s">
        <v>381</v>
      </c>
      <c r="N28" s="418" t="s">
        <v>382</v>
      </c>
      <c r="O28" s="419" t="s">
        <v>451</v>
      </c>
    </row>
    <row r="29" spans="4:16">
      <c r="D29" s="390" t="s">
        <v>42</v>
      </c>
      <c r="E29" s="410">
        <f>E5</f>
        <v>2314.44</v>
      </c>
      <c r="F29" s="410">
        <f t="shared" ref="F29:H29" si="11">F5</f>
        <v>2240.77</v>
      </c>
      <c r="G29" s="410">
        <f t="shared" si="11"/>
        <v>1994.96</v>
      </c>
      <c r="H29" s="410">
        <f t="shared" si="11"/>
        <v>3081.1</v>
      </c>
      <c r="I29" s="411">
        <f>'Revised Norms method'!L33</f>
        <v>3408.8024607713587</v>
      </c>
      <c r="J29" s="412">
        <f>'O&amp;M cost projections'!D5</f>
        <v>3773.7833219242661</v>
      </c>
      <c r="K29" s="412">
        <f>'O&amp;M cost projections'!E5</f>
        <v>4163.5573648876525</v>
      </c>
      <c r="L29" s="412">
        <f>'O&amp;M cost projections'!F5</f>
        <v>4632.869094756883</v>
      </c>
      <c r="M29" s="412">
        <f>'O&amp;M cost projections'!G5</f>
        <v>5149.7657118356237</v>
      </c>
      <c r="N29" s="412">
        <f>'O&amp;M cost projections'!H5</f>
        <v>5719.0416173411404</v>
      </c>
      <c r="O29" s="413">
        <f>SUM(J29:N29)</f>
        <v>23439.017110745564</v>
      </c>
    </row>
    <row r="30" spans="4:16">
      <c r="D30" s="6" t="s">
        <v>43</v>
      </c>
      <c r="E30" s="391">
        <f t="shared" ref="E30:H31" si="12">E6</f>
        <v>146.79</v>
      </c>
      <c r="F30" s="391">
        <f t="shared" si="12"/>
        <v>141.11000000000001</v>
      </c>
      <c r="G30" s="391">
        <f t="shared" si="12"/>
        <v>156.33000000000001</v>
      </c>
      <c r="H30" s="391">
        <f t="shared" si="12"/>
        <v>194.71</v>
      </c>
      <c r="I30" s="397">
        <f>'Revised Norms method'!L34</f>
        <v>215.41914483034998</v>
      </c>
      <c r="J30" s="14">
        <f>'O&amp;M cost projections'!D6</f>
        <v>238.48409678747001</v>
      </c>
      <c r="K30" s="14">
        <f>'O&amp;M cost projections'!E6</f>
        <v>263.11585294773778</v>
      </c>
      <c r="L30" s="14">
        <f>'O&amp;M cost projections'!F6</f>
        <v>292.7739902762367</v>
      </c>
      <c r="M30" s="14">
        <f>'O&amp;M cost projections'!G6</f>
        <v>325.43925278358853</v>
      </c>
      <c r="N30" s="14">
        <f>'O&amp;M cost projections'!H6</f>
        <v>361.41462247654869</v>
      </c>
      <c r="O30" s="106">
        <f>SUM(J30:N30)</f>
        <v>1481.2278152715817</v>
      </c>
    </row>
    <row r="31" spans="4:16">
      <c r="D31" s="6" t="s">
        <v>44</v>
      </c>
      <c r="E31" s="391">
        <f t="shared" si="12"/>
        <v>114.89</v>
      </c>
      <c r="F31" s="391">
        <f t="shared" si="12"/>
        <v>147.37</v>
      </c>
      <c r="G31" s="391">
        <f t="shared" si="12"/>
        <v>156.44</v>
      </c>
      <c r="H31" s="391">
        <f t="shared" si="12"/>
        <v>154</v>
      </c>
      <c r="I31" s="397">
        <f>'Revised Norms method'!L35</f>
        <v>178.54254688931346</v>
      </c>
      <c r="J31" s="14">
        <f>'O&amp;M cost projections'!D7</f>
        <v>197.90691751769808</v>
      </c>
      <c r="K31" s="14">
        <f>'O&amp;M cost projections'!E7</f>
        <v>218.32068672219376</v>
      </c>
      <c r="L31" s="14">
        <f>'O&amp;M cost projections'!F7</f>
        <v>240.15012090380887</v>
      </c>
      <c r="M31" s="14">
        <f>'O&amp;M cost projections'!G7</f>
        <v>263.59858590514597</v>
      </c>
      <c r="N31" s="14">
        <f>'O&amp;M cost projections'!H7</f>
        <v>288.69918682092271</v>
      </c>
      <c r="O31" s="106">
        <f>SUM(J31:N31)</f>
        <v>1208.6754978697693</v>
      </c>
    </row>
    <row r="32" spans="4:16">
      <c r="D32" s="92" t="s">
        <v>45</v>
      </c>
      <c r="E32" s="392">
        <f>SUM(E29:E31)</f>
        <v>2576.12</v>
      </c>
      <c r="F32" s="392">
        <f t="shared" ref="F32:I32" si="13">SUM(F29:F31)</f>
        <v>2529.25</v>
      </c>
      <c r="G32" s="392">
        <f t="shared" si="13"/>
        <v>2307.73</v>
      </c>
      <c r="H32" s="392">
        <f t="shared" si="13"/>
        <v>3429.81</v>
      </c>
      <c r="I32" s="392">
        <f t="shared" si="13"/>
        <v>3802.7641524910223</v>
      </c>
      <c r="J32" s="106">
        <f>SUM(J29:J31)</f>
        <v>4210.1743362294346</v>
      </c>
      <c r="K32" s="106">
        <f>SUM(K29:K31)</f>
        <v>4644.9939045575838</v>
      </c>
      <c r="L32" s="106">
        <f>SUM(L29:L31)</f>
        <v>5165.7932059369286</v>
      </c>
      <c r="M32" s="106">
        <f>SUM(M29:M31)</f>
        <v>5738.8035505243588</v>
      </c>
      <c r="N32" s="106">
        <f>SUM(N29:N31)</f>
        <v>6369.155426638612</v>
      </c>
      <c r="O32" s="106">
        <f>SUM(J32:N32)</f>
        <v>26128.920423886917</v>
      </c>
    </row>
  </sheetData>
  <mergeCells count="7">
    <mergeCell ref="E27:I27"/>
    <mergeCell ref="J27:O27"/>
    <mergeCell ref="E3:I3"/>
    <mergeCell ref="J3:O3"/>
    <mergeCell ref="F14:H14"/>
    <mergeCell ref="E18:I18"/>
    <mergeCell ref="J18:O18"/>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theme="4" tint="0.79998168889431442"/>
  </sheetPr>
  <dimension ref="A1:N13"/>
  <sheetViews>
    <sheetView workbookViewId="0">
      <selection activeCell="B13" sqref="B13"/>
    </sheetView>
  </sheetViews>
  <sheetFormatPr defaultColWidth="9.1796875" defaultRowHeight="14.5"/>
  <cols>
    <col min="1" max="1" width="20.54296875" customWidth="1"/>
    <col min="2" max="2" width="11.54296875" customWidth="1"/>
    <col min="8" max="8" width="16.453125" customWidth="1"/>
    <col min="15" max="15" width="15.54296875" customWidth="1"/>
    <col min="16" max="16" width="16.453125" customWidth="1"/>
  </cols>
  <sheetData>
    <row r="1" spans="1:14">
      <c r="B1" s="475" t="s">
        <v>247</v>
      </c>
      <c r="C1" s="475"/>
      <c r="D1" s="475"/>
      <c r="E1" s="475"/>
      <c r="F1" s="475"/>
      <c r="G1" s="475"/>
      <c r="H1" s="475"/>
      <c r="I1" s="475"/>
      <c r="J1" s="475" t="s">
        <v>11</v>
      </c>
      <c r="K1" s="475"/>
      <c r="L1" s="475"/>
      <c r="M1" s="475"/>
      <c r="N1" s="475"/>
    </row>
    <row r="9" spans="1:14">
      <c r="A9" s="12"/>
      <c r="B9" s="12" t="s">
        <v>336</v>
      </c>
    </row>
    <row r="10" spans="1:14" ht="15.5">
      <c r="A10" s="68" t="s">
        <v>248</v>
      </c>
      <c r="B10">
        <f>'[43]Notes 14 - 26'!$C$282/10000000</f>
        <v>1681.8405933179999</v>
      </c>
    </row>
    <row r="11" spans="1:14" ht="15.5">
      <c r="A11" s="68" t="s">
        <v>249</v>
      </c>
      <c r="B11">
        <f>('[43]Notes 27-29'!$C$65-'[43]Notes 27-29'!$C$63-'[43]Notes 27-29'!$C$60-'[43]Notes 27-29'!$C$59)/10000000</f>
        <v>87.074251749000013</v>
      </c>
    </row>
    <row r="12" spans="1:14" ht="15.5">
      <c r="A12" s="68" t="s">
        <v>250</v>
      </c>
      <c r="B12">
        <f>'[43]Notes 27-29'!$C$34/10000000</f>
        <v>71.981514393999987</v>
      </c>
    </row>
    <row r="13" spans="1:14" ht="15.5">
      <c r="A13" s="69" t="s">
        <v>83</v>
      </c>
      <c r="B13">
        <f>SUM(B10:B12)</f>
        <v>1840.896359461</v>
      </c>
    </row>
  </sheetData>
  <mergeCells count="2">
    <mergeCell ref="B1:I1"/>
    <mergeCell ref="J1:N1"/>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theme="4" tint="0.79998168889431442"/>
  </sheetPr>
  <dimension ref="A3:H20"/>
  <sheetViews>
    <sheetView workbookViewId="0">
      <selection activeCell="F18" sqref="F18"/>
    </sheetView>
  </sheetViews>
  <sheetFormatPr defaultColWidth="9.1796875" defaultRowHeight="14.5"/>
  <cols>
    <col min="1" max="1" width="30.54296875" bestFit="1" customWidth="1"/>
    <col min="2" max="2" width="14.54296875" customWidth="1"/>
    <col min="3" max="3" width="13.7265625" bestFit="1" customWidth="1"/>
    <col min="4" max="4" width="10.453125" bestFit="1" customWidth="1"/>
    <col min="5" max="5" width="11.453125" bestFit="1" customWidth="1"/>
    <col min="6" max="6" width="10.453125" bestFit="1" customWidth="1"/>
  </cols>
  <sheetData>
    <row r="3" spans="1:8">
      <c r="A3" s="459" t="s">
        <v>151</v>
      </c>
      <c r="B3" s="322" t="s">
        <v>12</v>
      </c>
      <c r="C3" s="322" t="s">
        <v>13</v>
      </c>
      <c r="D3" s="322" t="s">
        <v>14</v>
      </c>
      <c r="E3" s="322" t="s">
        <v>15</v>
      </c>
      <c r="F3" s="219" t="s">
        <v>16</v>
      </c>
      <c r="H3" t="s">
        <v>397</v>
      </c>
    </row>
    <row r="4" spans="1:8">
      <c r="A4" s="558" t="s">
        <v>436</v>
      </c>
      <c r="B4" s="475"/>
      <c r="C4" s="475"/>
      <c r="D4" s="475"/>
      <c r="E4" s="475"/>
      <c r="F4" s="475"/>
    </row>
    <row r="5" spans="1:8">
      <c r="A5" s="558"/>
      <c r="B5" s="475"/>
      <c r="C5" s="475"/>
      <c r="D5" s="475"/>
      <c r="E5" s="475"/>
      <c r="F5" s="475"/>
    </row>
    <row r="6" spans="1:8">
      <c r="A6" s="460" t="s">
        <v>437</v>
      </c>
      <c r="B6" s="324">
        <v>8.6351008999999994</v>
      </c>
      <c r="C6" s="29">
        <v>8.6351008999999994</v>
      </c>
      <c r="D6" s="29">
        <v>8.64</v>
      </c>
      <c r="E6" s="447">
        <v>8.64</v>
      </c>
      <c r="F6" s="447">
        <v>8.64</v>
      </c>
    </row>
    <row r="7" spans="1:8">
      <c r="A7" s="460" t="s">
        <v>152</v>
      </c>
      <c r="B7" s="324">
        <v>326.55545080000002</v>
      </c>
      <c r="C7" s="29">
        <v>348.3997445</v>
      </c>
      <c r="D7" s="29">
        <v>360.46</v>
      </c>
      <c r="E7" s="447">
        <v>374.22</v>
      </c>
      <c r="F7" s="447">
        <v>383.76</v>
      </c>
    </row>
    <row r="8" spans="1:8">
      <c r="A8" s="460" t="s">
        <v>438</v>
      </c>
      <c r="B8" s="324">
        <v>188.0508313</v>
      </c>
      <c r="C8" s="29">
        <v>197.2288671</v>
      </c>
      <c r="D8" s="29">
        <v>211.88</v>
      </c>
      <c r="E8" s="447">
        <v>221.08</v>
      </c>
      <c r="F8" s="447">
        <v>229.23</v>
      </c>
    </row>
    <row r="9" spans="1:8">
      <c r="A9" s="460" t="s">
        <v>154</v>
      </c>
      <c r="B9" s="324">
        <v>7441.4895088000003</v>
      </c>
      <c r="C9" s="29">
        <v>7842.9085556</v>
      </c>
      <c r="D9" s="29">
        <v>8377.5300000000007</v>
      </c>
      <c r="E9" s="447">
        <v>8986.8799999999992</v>
      </c>
      <c r="F9" s="447">
        <v>9719.32</v>
      </c>
    </row>
    <row r="10" spans="1:8">
      <c r="A10" s="460" t="s">
        <v>439</v>
      </c>
      <c r="B10" s="324">
        <v>6731.8976131999998</v>
      </c>
      <c r="C10" s="29">
        <v>7343.8699895</v>
      </c>
      <c r="D10" s="29">
        <v>8000.08</v>
      </c>
      <c r="E10" s="447">
        <v>8680.09</v>
      </c>
      <c r="F10" s="447">
        <v>9503.4</v>
      </c>
    </row>
    <row r="11" spans="1:8">
      <c r="A11" s="460" t="s">
        <v>155</v>
      </c>
      <c r="B11" s="324">
        <v>1453.1401621</v>
      </c>
      <c r="C11" s="29">
        <v>1594.0940141000001</v>
      </c>
      <c r="D11" s="29">
        <v>1731.82</v>
      </c>
      <c r="E11" s="447">
        <v>1827.32</v>
      </c>
      <c r="F11" s="447">
        <v>1994.68</v>
      </c>
    </row>
    <row r="12" spans="1:8">
      <c r="A12" s="460" t="s">
        <v>156</v>
      </c>
      <c r="B12" s="324">
        <v>7.0884833</v>
      </c>
      <c r="C12" s="29">
        <v>7.0780006999999996</v>
      </c>
      <c r="D12" s="29">
        <v>7.08</v>
      </c>
      <c r="E12" s="447">
        <v>7.08</v>
      </c>
      <c r="F12" s="447">
        <v>7.36</v>
      </c>
    </row>
    <row r="13" spans="1:8">
      <c r="A13" s="460" t="s">
        <v>157</v>
      </c>
      <c r="B13" s="324">
        <v>14.34961</v>
      </c>
      <c r="C13" s="29">
        <v>15.1926595</v>
      </c>
      <c r="D13" s="29">
        <v>16.47</v>
      </c>
      <c r="E13" s="447">
        <v>17.25</v>
      </c>
      <c r="F13" s="447">
        <v>18.600000000000001</v>
      </c>
    </row>
    <row r="14" spans="1:8">
      <c r="A14" s="460" t="s">
        <v>440</v>
      </c>
      <c r="B14" s="324">
        <v>42.184580099999998</v>
      </c>
      <c r="C14" s="29">
        <v>43.943074899999999</v>
      </c>
      <c r="D14" s="29">
        <v>47.24</v>
      </c>
      <c r="E14" s="447">
        <v>51.37</v>
      </c>
      <c r="F14" s="447">
        <v>57.74</v>
      </c>
    </row>
    <row r="15" spans="1:8">
      <c r="A15" s="460" t="s">
        <v>441</v>
      </c>
      <c r="B15" s="324">
        <v>2.1329258000000002</v>
      </c>
      <c r="C15" s="29">
        <v>2.2058575999999999</v>
      </c>
      <c r="D15" s="29">
        <v>2.5</v>
      </c>
      <c r="E15" s="447">
        <v>2.6</v>
      </c>
      <c r="F15" s="447">
        <v>2.77</v>
      </c>
    </row>
    <row r="16" spans="1:8">
      <c r="A16" s="460" t="s">
        <v>442</v>
      </c>
      <c r="B16" s="324">
        <v>157.58878730000001</v>
      </c>
      <c r="C16" s="29">
        <v>165.01146979999999</v>
      </c>
      <c r="D16" s="29">
        <v>182.54</v>
      </c>
      <c r="E16" s="447">
        <v>185.56</v>
      </c>
      <c r="F16" s="447">
        <v>200.11</v>
      </c>
    </row>
    <row r="17" spans="1:6">
      <c r="A17" s="460" t="s">
        <v>158</v>
      </c>
      <c r="B17" s="324">
        <v>44.256500600000003</v>
      </c>
      <c r="C17" s="29">
        <v>44.256500600000003</v>
      </c>
      <c r="D17" s="29">
        <v>68.72</v>
      </c>
      <c r="E17" s="447">
        <v>70.8</v>
      </c>
      <c r="F17" s="447">
        <v>70.8</v>
      </c>
    </row>
    <row r="18" spans="1:6">
      <c r="A18" t="s">
        <v>83</v>
      </c>
      <c r="B18" s="18">
        <f>('[44]Note 11 Fixed Assests '!$D$18+'[44]Note 11 Fixed Assests '!$D$21)/10^7</f>
        <v>16417.369554199999</v>
      </c>
      <c r="C18" s="18">
        <f>('[44]Note 11 Fixed Assests '!$I$18+'[44]Note 11 Fixed Assests '!$I$21)/10^7</f>
        <v>17612.823834800001</v>
      </c>
      <c r="D18" s="18">
        <f>'[45]Note 11 Fixed Assests '!$I$18+'[45]Note 11 Fixed Assests '!$I$21</f>
        <v>19014.960000000006</v>
      </c>
      <c r="E18" s="18">
        <f>('[46]Note 11 Fixed Assests '!$I$18+'[46]Note 11 Fixed Assests '!$I$21)</f>
        <v>20432.890000000003</v>
      </c>
      <c r="F18" s="449">
        <f>SUM(F6:F17)</f>
        <v>22196.41</v>
      </c>
    </row>
    <row r="19" spans="1:6">
      <c r="F19" s="25"/>
    </row>
    <row r="20" spans="1:6">
      <c r="B20" s="323"/>
    </row>
  </sheetData>
  <mergeCells count="2">
    <mergeCell ref="A4:A5"/>
    <mergeCell ref="B4:F5"/>
  </mergeCell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0">
    <tabColor theme="4" tint="0.79998168889431442"/>
  </sheetPr>
  <dimension ref="B2:O22"/>
  <sheetViews>
    <sheetView workbookViewId="0">
      <selection activeCell="D8" sqref="D8"/>
    </sheetView>
  </sheetViews>
  <sheetFormatPr defaultRowHeight="14.5"/>
  <cols>
    <col min="2" max="2" width="25" customWidth="1"/>
    <col min="4" max="5" width="10.1796875" bestFit="1" customWidth="1"/>
    <col min="6" max="9" width="10.54296875" bestFit="1" customWidth="1"/>
    <col min="10" max="15" width="0" hidden="1" customWidth="1"/>
  </cols>
  <sheetData>
    <row r="2" spans="2:15">
      <c r="B2" t="s">
        <v>471</v>
      </c>
      <c r="E2" s="400">
        <f>E8/D8-1</f>
        <v>0.10845801723882365</v>
      </c>
      <c r="F2" s="400">
        <f>F8/E8-1</f>
        <v>0.10314833589720362</v>
      </c>
      <c r="G2" s="400">
        <f>G8/F8-1</f>
        <v>9.9987932931854484E-2</v>
      </c>
      <c r="H2" s="400">
        <f>H8/G8-1</f>
        <v>9.764086277820061E-2</v>
      </c>
      <c r="I2" s="400">
        <f>I8/H8-1</f>
        <v>9.5222820826546428E-2</v>
      </c>
    </row>
    <row r="4" spans="2:15" hidden="1">
      <c r="B4" t="s">
        <v>262</v>
      </c>
    </row>
    <row r="5" spans="2:15" ht="15" hidden="1" thickBot="1">
      <c r="B5" t="s">
        <v>263</v>
      </c>
    </row>
    <row r="6" spans="2:15" ht="15" thickBot="1">
      <c r="D6" t="s">
        <v>16</v>
      </c>
      <c r="E6" t="s">
        <v>378</v>
      </c>
      <c r="F6" t="s">
        <v>379</v>
      </c>
      <c r="G6" t="s">
        <v>380</v>
      </c>
      <c r="H6" t="s">
        <v>381</v>
      </c>
      <c r="I6" t="s">
        <v>382</v>
      </c>
      <c r="J6" s="475" t="s">
        <v>264</v>
      </c>
      <c r="K6" s="475"/>
      <c r="L6" s="475"/>
      <c r="M6" s="475"/>
      <c r="N6" s="475"/>
      <c r="O6" s="475"/>
    </row>
    <row r="7" spans="2:15" ht="26">
      <c r="B7" s="92" t="s">
        <v>1</v>
      </c>
      <c r="C7" s="6"/>
      <c r="D7" s="421" t="s">
        <v>40</v>
      </c>
      <c r="E7" s="355" t="s">
        <v>265</v>
      </c>
      <c r="F7" s="355" t="s">
        <v>266</v>
      </c>
      <c r="G7" s="355" t="s">
        <v>267</v>
      </c>
      <c r="H7" s="355" t="s">
        <v>268</v>
      </c>
      <c r="I7" s="355" t="s">
        <v>269</v>
      </c>
      <c r="J7" s="9" t="s">
        <v>40</v>
      </c>
      <c r="K7" s="7" t="s">
        <v>265</v>
      </c>
      <c r="L7" s="7" t="s">
        <v>266</v>
      </c>
      <c r="M7" s="7" t="s">
        <v>267</v>
      </c>
      <c r="N7" s="7" t="s">
        <v>268</v>
      </c>
      <c r="O7" s="8" t="s">
        <v>269</v>
      </c>
    </row>
    <row r="8" spans="2:15">
      <c r="B8" s="356" t="s">
        <v>270</v>
      </c>
      <c r="C8" s="357"/>
      <c r="D8" s="450">
        <f>'4th CP GFA - Actuals '!F18</f>
        <v>22196.41</v>
      </c>
      <c r="E8" s="450">
        <f>D8+'[47]Investment for 5th MYT'!$D$80</f>
        <v>24603.788618419996</v>
      </c>
      <c r="F8" s="450">
        <f>E8+'[47]Investment for 5th MYT'!$E$80</f>
        <v>27141.628471176577</v>
      </c>
      <c r="G8" s="450">
        <f>F8+'[47]Investment for 5th MYT'!$F$80</f>
        <v>29855.46379841389</v>
      </c>
      <c r="H8" s="450">
        <f>G8+'[47]Investment for 5th MYT'!$G$80</f>
        <v>32770.577042334357</v>
      </c>
      <c r="I8" s="451">
        <f>H8+'[47]Investment for 5th MYT'!$H$80</f>
        <v>35891.083828419098</v>
      </c>
      <c r="M8" s="15"/>
      <c r="N8" s="15"/>
    </row>
    <row r="9" spans="2:15" hidden="1">
      <c r="B9" t="s">
        <v>271</v>
      </c>
    </row>
    <row r="10" spans="2:15" hidden="1">
      <c r="B10" t="s">
        <v>272</v>
      </c>
    </row>
    <row r="11" spans="2:15" hidden="1">
      <c r="B11" t="s">
        <v>273</v>
      </c>
    </row>
    <row r="12" spans="2:15" hidden="1">
      <c r="B12" t="s">
        <v>274</v>
      </c>
    </row>
    <row r="13" spans="2:15" hidden="1">
      <c r="B13" t="s">
        <v>271</v>
      </c>
    </row>
    <row r="14" spans="2:15" hidden="1">
      <c r="B14" t="s">
        <v>272</v>
      </c>
    </row>
    <row r="15" spans="2:15" hidden="1">
      <c r="B15" t="s">
        <v>273</v>
      </c>
    </row>
    <row r="16" spans="2:15" hidden="1">
      <c r="B16" t="s">
        <v>275</v>
      </c>
    </row>
    <row r="17" spans="2:9" hidden="1">
      <c r="B17" t="s">
        <v>271</v>
      </c>
    </row>
    <row r="18" spans="2:9" hidden="1">
      <c r="B18" t="s">
        <v>272</v>
      </c>
    </row>
    <row r="19" spans="2:9" hidden="1">
      <c r="B19" t="s">
        <v>273</v>
      </c>
    </row>
    <row r="20" spans="2:9">
      <c r="E20" s="25"/>
      <c r="F20" s="25"/>
      <c r="G20" s="25"/>
      <c r="H20" s="25"/>
      <c r="I20" s="448">
        <f>(I8-D8)-SUM('[47]Investment for 5th MYT'!$D$80:$H$80)</f>
        <v>0</v>
      </c>
    </row>
    <row r="21" spans="2:9">
      <c r="B21" s="354"/>
      <c r="E21" s="25">
        <f>E8-D8</f>
        <v>2407.3786184199962</v>
      </c>
      <c r="F21" s="25">
        <f>F8-E8</f>
        <v>2537.8398527565805</v>
      </c>
      <c r="G21" s="25">
        <f>G8-F8</f>
        <v>2713.8353272373133</v>
      </c>
      <c r="H21" s="25">
        <f>H8-G8</f>
        <v>2915.1132439204666</v>
      </c>
      <c r="I21" s="25">
        <f>I8-H8</f>
        <v>3120.5067860847412</v>
      </c>
    </row>
    <row r="22" spans="2:9">
      <c r="B22" s="458" t="s">
        <v>472</v>
      </c>
      <c r="E22" s="456">
        <v>2407.3786184199898</v>
      </c>
      <c r="F22" s="457">
        <v>2537.8398527565801</v>
      </c>
      <c r="G22" s="457">
        <v>2713.8353272373101</v>
      </c>
      <c r="H22" s="457">
        <v>2915.1132439204598</v>
      </c>
      <c r="I22" s="457">
        <v>3120.5067860847398</v>
      </c>
    </row>
  </sheetData>
  <mergeCells count="1">
    <mergeCell ref="J6:O6"/>
  </mergeCell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1"/>
  <dimension ref="B2:G6"/>
  <sheetViews>
    <sheetView workbookViewId="0">
      <selection sqref="A1:XFD1048576"/>
    </sheetView>
  </sheetViews>
  <sheetFormatPr defaultRowHeight="14.5"/>
  <cols>
    <col min="2" max="2" width="22.54296875" customWidth="1"/>
    <col min="3" max="5" width="13.453125" customWidth="1"/>
    <col min="6" max="6" width="13" customWidth="1"/>
    <col min="7" max="7" width="14.453125" customWidth="1"/>
  </cols>
  <sheetData>
    <row r="2" spans="2:7" ht="15.5">
      <c r="B2" s="211" t="s">
        <v>1</v>
      </c>
      <c r="C2" s="211" t="s">
        <v>134</v>
      </c>
      <c r="D2" s="211" t="s">
        <v>135</v>
      </c>
      <c r="E2" s="211" t="s">
        <v>136</v>
      </c>
      <c r="F2" s="211" t="s">
        <v>137</v>
      </c>
      <c r="G2" s="211" t="s">
        <v>86</v>
      </c>
    </row>
    <row r="3" spans="2:7" ht="15.5">
      <c r="B3" s="132" t="s">
        <v>338</v>
      </c>
      <c r="C3" s="132">
        <v>147.75</v>
      </c>
      <c r="D3" s="132">
        <v>165.33</v>
      </c>
      <c r="E3" s="132">
        <v>180.33</v>
      </c>
      <c r="F3" s="132">
        <v>200.08</v>
      </c>
      <c r="G3" s="132">
        <v>221.58</v>
      </c>
    </row>
    <row r="4" spans="2:7" ht="15.5">
      <c r="B4" s="132" t="s">
        <v>339</v>
      </c>
      <c r="C4" s="132"/>
      <c r="D4" s="210">
        <v>0.12</v>
      </c>
      <c r="E4" s="210">
        <v>0.09</v>
      </c>
      <c r="F4" s="210">
        <v>0.11</v>
      </c>
      <c r="G4" s="210">
        <v>0.11</v>
      </c>
    </row>
    <row r="5" spans="2:7" ht="15.5">
      <c r="B5" s="132" t="s">
        <v>340</v>
      </c>
      <c r="C5" s="132">
        <v>129.75</v>
      </c>
      <c r="D5" s="132">
        <v>142.22999999999999</v>
      </c>
      <c r="E5" s="132">
        <v>155.18</v>
      </c>
      <c r="F5" s="132">
        <v>166.86</v>
      </c>
      <c r="G5" s="132">
        <v>176.79</v>
      </c>
    </row>
    <row r="6" spans="2:7" ht="15.5">
      <c r="B6" s="132" t="s">
        <v>341</v>
      </c>
      <c r="C6" s="132"/>
      <c r="D6" s="210">
        <v>0.1</v>
      </c>
      <c r="E6" s="210">
        <v>0.09</v>
      </c>
      <c r="F6" s="210">
        <v>0.08</v>
      </c>
      <c r="G6" s="210">
        <v>0.06</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R21"/>
  <sheetViews>
    <sheetView tabSelected="1" zoomScale="87" workbookViewId="0">
      <selection activeCell="J6" sqref="J6"/>
    </sheetView>
  </sheetViews>
  <sheetFormatPr defaultColWidth="8.7265625" defaultRowHeight="14.5"/>
  <cols>
    <col min="1" max="1" width="3.7265625" style="344" customWidth="1"/>
    <col min="2" max="2" width="13" style="344" bestFit="1" customWidth="1"/>
    <col min="3" max="3" width="13" style="344" customWidth="1"/>
    <col min="4" max="4" width="21.453125" style="344" bestFit="1" customWidth="1"/>
    <col min="5" max="14" width="9.54296875" style="344" customWidth="1"/>
    <col min="15" max="15" width="12.54296875" style="344" customWidth="1"/>
    <col min="16" max="16384" width="8.7265625" style="344"/>
  </cols>
  <sheetData>
    <row r="1" spans="2:18">
      <c r="E1" s="344" t="s">
        <v>465</v>
      </c>
    </row>
    <row r="2" spans="2:18" ht="5.15" customHeight="1"/>
    <row r="3" spans="2:18">
      <c r="C3" s="16" t="s">
        <v>473</v>
      </c>
      <c r="D3" s="384"/>
      <c r="E3" s="469" t="s">
        <v>247</v>
      </c>
      <c r="F3" s="469"/>
      <c r="G3" s="469"/>
      <c r="H3" s="469"/>
      <c r="I3" s="469"/>
      <c r="J3" s="470" t="s">
        <v>11</v>
      </c>
      <c r="K3" s="470"/>
      <c r="L3" s="470"/>
      <c r="M3" s="470"/>
      <c r="N3" s="470"/>
      <c r="O3" s="470"/>
    </row>
    <row r="4" spans="2:18">
      <c r="B4" s="344" t="s">
        <v>450</v>
      </c>
      <c r="C4" s="344" t="s">
        <v>344</v>
      </c>
      <c r="D4" s="385" t="s">
        <v>41</v>
      </c>
      <c r="E4" s="386" t="s">
        <v>12</v>
      </c>
      <c r="F4" s="386" t="s">
        <v>13</v>
      </c>
      <c r="G4" s="386" t="s">
        <v>14</v>
      </c>
      <c r="H4" s="386" t="s">
        <v>15</v>
      </c>
      <c r="I4" s="386" t="s">
        <v>16</v>
      </c>
      <c r="J4" s="387" t="s">
        <v>378</v>
      </c>
      <c r="K4" s="387" t="s">
        <v>379</v>
      </c>
      <c r="L4" s="387" t="s">
        <v>380</v>
      </c>
      <c r="M4" s="387" t="s">
        <v>381</v>
      </c>
      <c r="N4" s="387" t="s">
        <v>382</v>
      </c>
      <c r="O4" s="388" t="s">
        <v>451</v>
      </c>
    </row>
    <row r="5" spans="2:18">
      <c r="B5" s="389" t="s">
        <v>22</v>
      </c>
      <c r="C5" s="446">
        <f>'Inflation rates'!U20</f>
        <v>5.7448350442484974E-2</v>
      </c>
      <c r="D5" s="390" t="s">
        <v>42</v>
      </c>
      <c r="E5" s="391">
        <f>'[27]1'!$C$6</f>
        <v>2314.44</v>
      </c>
      <c r="F5" s="391">
        <f>'[27]1'!$D$6</f>
        <v>2240.77</v>
      </c>
      <c r="G5" s="391">
        <f>'[27]1'!$E$6</f>
        <v>1994.96</v>
      </c>
      <c r="H5" s="391">
        <f>'[27]1'!$F$5</f>
        <v>3081.1</v>
      </c>
      <c r="I5" s="455">
        <f>'[27]1'!$G$5</f>
        <v>3172.62</v>
      </c>
      <c r="J5" s="14">
        <f>'[28]Employee Cost'!F18</f>
        <v>3510.7240999999999</v>
      </c>
      <c r="K5" s="14">
        <f>'[28]Employee Cost'!G18</f>
        <v>3763.3974790000002</v>
      </c>
      <c r="L5" s="14">
        <f>'[28]Employee Cost'!H18</f>
        <v>4786.9913056899995</v>
      </c>
      <c r="M5" s="14">
        <f>'[28]Employee Cost'!I18</f>
        <v>5131.6506265090993</v>
      </c>
      <c r="N5" s="14">
        <f>'[28]Employee Cost'!J18</f>
        <v>5501.2016941392012</v>
      </c>
      <c r="O5" s="106">
        <f>SUM(J5:N5)</f>
        <v>22693.965205338296</v>
      </c>
      <c r="Q5" s="117">
        <f>AVERAGE(E5:H5)*(1+C5)*(1+C5)</f>
        <v>2692.4143384042782</v>
      </c>
    </row>
    <row r="6" spans="2:18">
      <c r="B6" s="389" t="s">
        <v>19</v>
      </c>
      <c r="C6" s="452">
        <f>'Inflation rates'!U10</f>
        <v>4.8017498622101362E-2</v>
      </c>
      <c r="D6" s="6" t="s">
        <v>43</v>
      </c>
      <c r="E6" s="391">
        <v>146.79</v>
      </c>
      <c r="F6" s="391">
        <v>141.11000000000001</v>
      </c>
      <c r="G6" s="391">
        <v>156.33000000000001</v>
      </c>
      <c r="H6" s="391">
        <v>194.71</v>
      </c>
      <c r="I6" s="422">
        <f>AVERAGE(E6:H6)*(1+C6)*(1+C6)</f>
        <v>175.44344810738443</v>
      </c>
      <c r="J6" s="14">
        <f>AVERAGE(E6:I6)*((1+C6)^3)</f>
        <v>187.48414050810993</v>
      </c>
      <c r="K6" s="14">
        <f>J6*(1+$C$6)</f>
        <v>196.48665996662396</v>
      </c>
      <c r="L6" s="14">
        <f>K6*(1+$C$6)</f>
        <v>205.92145789083261</v>
      </c>
      <c r="M6" s="14">
        <f>L6*(1+$C$6)</f>
        <v>215.80929121136677</v>
      </c>
      <c r="N6" s="14">
        <f>M6*(1+$C$6)</f>
        <v>226.17191355474523</v>
      </c>
      <c r="O6" s="106">
        <f>SUM(J6:N6)</f>
        <v>1031.8734631316786</v>
      </c>
      <c r="Q6" s="117">
        <f>AVERAGE(E6:H6)*(1+C6)*(1+C6)</f>
        <v>175.44344810738443</v>
      </c>
      <c r="R6" s="117"/>
    </row>
    <row r="7" spans="2:18">
      <c r="B7" s="389" t="s">
        <v>19</v>
      </c>
      <c r="C7" s="452">
        <f>'Inflation rates'!U10</f>
        <v>4.8017498622101362E-2</v>
      </c>
      <c r="D7" s="6" t="s">
        <v>44</v>
      </c>
      <c r="E7" s="391">
        <v>114.89</v>
      </c>
      <c r="F7" s="391">
        <v>147.37</v>
      </c>
      <c r="G7" s="391">
        <v>156.44</v>
      </c>
      <c r="H7" s="391">
        <v>154</v>
      </c>
      <c r="I7" s="422">
        <f>I15</f>
        <v>181.32840904353998</v>
      </c>
      <c r="J7" s="14">
        <f>J15</f>
        <v>213.69135362703528</v>
      </c>
      <c r="K7" s="14">
        <f>K15</f>
        <v>256.32021544762449</v>
      </c>
      <c r="L7" s="14">
        <f t="shared" ref="L7:N7" si="0">L15</f>
        <v>310.29929954705136</v>
      </c>
      <c r="M7" s="14">
        <f t="shared" si="0"/>
        <v>368.8205097614034</v>
      </c>
      <c r="N7" s="14">
        <f t="shared" si="0"/>
        <v>430.84163614502</v>
      </c>
      <c r="O7" s="106">
        <f>SUM(J7:N7)</f>
        <v>1579.9730145281344</v>
      </c>
    </row>
    <row r="8" spans="2:18">
      <c r="D8" s="92" t="s">
        <v>45</v>
      </c>
      <c r="E8" s="392">
        <f>SUM(E5:E7)</f>
        <v>2576.12</v>
      </c>
      <c r="F8" s="392">
        <f t="shared" ref="F8:I8" si="1">SUM(F5:F7)</f>
        <v>2529.25</v>
      </c>
      <c r="G8" s="392">
        <f t="shared" si="1"/>
        <v>2307.73</v>
      </c>
      <c r="H8" s="392">
        <f t="shared" si="1"/>
        <v>3429.81</v>
      </c>
      <c r="I8" s="392">
        <f t="shared" si="1"/>
        <v>3529.3918571509244</v>
      </c>
      <c r="J8" s="106">
        <f>SUM(J5:J7)</f>
        <v>3911.8995941351454</v>
      </c>
      <c r="K8" s="106">
        <f>SUM(K5:K7)</f>
        <v>4216.2043544142489</v>
      </c>
      <c r="L8" s="106">
        <f>SUM(L5:L7)</f>
        <v>5303.2120631278831</v>
      </c>
      <c r="M8" s="106">
        <f>SUM(M5:M7)</f>
        <v>5716.28042748187</v>
      </c>
      <c r="N8" s="106">
        <f>SUM(N5:N7)</f>
        <v>6158.2152438389667</v>
      </c>
      <c r="O8" s="106">
        <f>SUM(J8:N8)</f>
        <v>25305.811682998115</v>
      </c>
    </row>
    <row r="10" spans="2:18">
      <c r="D10" s="344" t="s">
        <v>452</v>
      </c>
    </row>
    <row r="11" spans="2:18">
      <c r="D11" s="385" t="s">
        <v>41</v>
      </c>
      <c r="E11" s="393" t="s">
        <v>12</v>
      </c>
      <c r="F11" s="393" t="s">
        <v>13</v>
      </c>
      <c r="G11" s="393" t="s">
        <v>14</v>
      </c>
      <c r="H11" s="393" t="s">
        <v>15</v>
      </c>
      <c r="I11" s="386" t="s">
        <v>16</v>
      </c>
      <c r="J11" s="387" t="s">
        <v>378</v>
      </c>
      <c r="K11" s="387" t="s">
        <v>379</v>
      </c>
      <c r="L11" s="387" t="s">
        <v>380</v>
      </c>
      <c r="M11" s="387" t="s">
        <v>381</v>
      </c>
      <c r="N11" s="387" t="s">
        <v>382</v>
      </c>
    </row>
    <row r="12" spans="2:18">
      <c r="D12" s="6" t="s">
        <v>453</v>
      </c>
      <c r="E12" s="14">
        <f>'4th CP GFA - Actuals '!B18</f>
        <v>16417.369554199999</v>
      </c>
      <c r="F12" s="14">
        <f>'4th CP GFA - Actuals '!C18</f>
        <v>17612.823834800001</v>
      </c>
      <c r="G12" s="14">
        <f>'4th CP GFA - Actuals '!D18</f>
        <v>19014.960000000006</v>
      </c>
      <c r="H12" s="14">
        <f>'4th CP GFA - Actuals '!E18</f>
        <v>20432.890000000003</v>
      </c>
      <c r="I12" s="397">
        <f>'[28]GFA &amp; Dep-MYT 5th Control'!D3</f>
        <v>22956.53795022787</v>
      </c>
      <c r="J12" s="397">
        <f>'[28]GFA &amp; Dep-MYT 5th Control'!E3</f>
        <v>27053.751229884117</v>
      </c>
      <c r="K12" s="397">
        <f>'[28]GFA &amp; Dep-MYT 5th Control'!F3</f>
        <v>32450.650090472453</v>
      </c>
      <c r="L12" s="397">
        <f>'[28]GFA &amp; Dep-MYT 5th Control'!G3</f>
        <v>39284.509711164807</v>
      </c>
      <c r="M12" s="397">
        <f>'[28]GFA &amp; Dep-MYT 5th Control'!H3</f>
        <v>46693.411549907862</v>
      </c>
      <c r="N12" s="397">
        <f>'[28]GFA &amp; Dep-MYT 5th Control'!I3</f>
        <v>54545.409750584164</v>
      </c>
    </row>
    <row r="13" spans="2:18">
      <c r="D13" s="6" t="s">
        <v>454</v>
      </c>
      <c r="E13" s="10">
        <f>E7/E12</f>
        <v>6.9980760085045467E-3</v>
      </c>
      <c r="F13" s="10">
        <f>F7/F12</f>
        <v>8.3671988877116604E-3</v>
      </c>
      <c r="G13" s="10">
        <f>G7/G12</f>
        <v>8.2272063680386368E-3</v>
      </c>
      <c r="H13" s="152">
        <f>H7/H12</f>
        <v>7.5368682550534935E-3</v>
      </c>
      <c r="I13" s="398"/>
    </row>
    <row r="14" spans="2:18">
      <c r="D14" s="6" t="s">
        <v>455</v>
      </c>
      <c r="E14" s="6"/>
      <c r="F14" s="471">
        <f>AVERAGE(F13:H13)</f>
        <v>8.0437578369345966E-3</v>
      </c>
      <c r="G14" s="472"/>
      <c r="H14" s="472"/>
      <c r="I14" s="398"/>
    </row>
    <row r="15" spans="2:18">
      <c r="D15" s="356" t="s">
        <v>346</v>
      </c>
      <c r="E15" s="357"/>
      <c r="F15" s="357"/>
      <c r="G15" s="357"/>
      <c r="H15" s="357"/>
      <c r="I15" s="423">
        <f>I12*$H$13*(1+$C$7)</f>
        <v>181.32840904353998</v>
      </c>
      <c r="J15" s="423">
        <f>J12*$H$13*(1+$C$7)</f>
        <v>213.69135362703528</v>
      </c>
      <c r="K15" s="423">
        <f>K12*$H$13*(1+$C$7)</f>
        <v>256.32021544762449</v>
      </c>
      <c r="L15" s="423">
        <f t="shared" ref="L15:N15" si="2">L12*$H$13*(1+$C$7)</f>
        <v>310.29929954705136</v>
      </c>
      <c r="M15" s="423">
        <f t="shared" si="2"/>
        <v>368.8205097614034</v>
      </c>
      <c r="N15" s="423">
        <f t="shared" si="2"/>
        <v>430.84163614502</v>
      </c>
    </row>
    <row r="17" spans="9:14">
      <c r="I17" s="62">
        <f>I5+'[29]O&amp;M Projections New Methodology'!$I$5</f>
        <v>5511.0355</v>
      </c>
      <c r="J17" s="62">
        <f>J5+'[29]O&amp;M Projections New Methodology'!$J$5</f>
        <v>6070.2663549999997</v>
      </c>
      <c r="L17" s="62">
        <f>I5+'[29]O&amp;M Projections New Methodology'!$I$5</f>
        <v>5511.0355</v>
      </c>
    </row>
    <row r="18" spans="9:14">
      <c r="I18" s="117">
        <f>I6+'[29]O&amp;M Projections New Methodology'!$I$6</f>
        <v>442.33724810738448</v>
      </c>
      <c r="J18" s="117">
        <f>J6+'[29]O&amp;M Projections New Methodology'!$J$6</f>
        <v>417.14196498484125</v>
      </c>
      <c r="L18" s="117">
        <f>SUM(E5:H5)</f>
        <v>9631.27</v>
      </c>
      <c r="M18" s="117">
        <f>SUM('[29]O&amp;M Projections New Methodology'!$E$5:$H$5)</f>
        <v>7041.5029502837879</v>
      </c>
      <c r="N18" s="344">
        <f>5508</f>
        <v>5508</v>
      </c>
    </row>
    <row r="19" spans="9:14" s="467" customFormat="1">
      <c r="I19" s="117">
        <f>I7+'[29]O&amp;M Projections New Methodology'!$I$7</f>
        <v>298.29820904353994</v>
      </c>
      <c r="J19" s="117">
        <f>J7+'[29]O&amp;M Projections New Methodology'!$J$7</f>
        <v>343.89299154438959</v>
      </c>
      <c r="N19" s="117">
        <f>SUM(L18:N18)</f>
        <v>22180.77295028379</v>
      </c>
    </row>
    <row r="20" spans="9:14">
      <c r="I20" s="62">
        <f>SUM(I17:I19)</f>
        <v>6251.6709571509246</v>
      </c>
      <c r="J20" s="62">
        <f>SUM(J17:J19)</f>
        <v>6831.3013115292306</v>
      </c>
      <c r="N20" s="344">
        <f>N19/5</f>
        <v>4436.154590056758</v>
      </c>
    </row>
    <row r="21" spans="9:14">
      <c r="I21" s="344">
        <f>I20/12</f>
        <v>520.97257976257708</v>
      </c>
      <c r="J21" s="344">
        <f>J20/12</f>
        <v>569.27510929410255</v>
      </c>
    </row>
  </sheetData>
  <mergeCells count="3">
    <mergeCell ref="E3:I3"/>
    <mergeCell ref="J3:O3"/>
    <mergeCell ref="F14:H14"/>
  </mergeCell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theme="9" tint="0.59999389629810485"/>
  </sheetPr>
  <dimension ref="C3:I24"/>
  <sheetViews>
    <sheetView zoomScale="98" zoomScaleNormal="98" workbookViewId="0">
      <selection activeCell="D7" sqref="D7"/>
    </sheetView>
  </sheetViews>
  <sheetFormatPr defaultRowHeight="14.5"/>
  <cols>
    <col min="3" max="3" width="17.1796875" bestFit="1" customWidth="1"/>
    <col min="4" max="4" width="11.453125" customWidth="1"/>
    <col min="5" max="8" width="12" bestFit="1" customWidth="1"/>
  </cols>
  <sheetData>
    <row r="3" spans="3:9">
      <c r="C3" s="474" t="s">
        <v>390</v>
      </c>
      <c r="D3" s="474"/>
      <c r="E3" s="474"/>
      <c r="F3" s="474"/>
      <c r="G3" s="474"/>
      <c r="H3" s="474"/>
      <c r="I3" s="476" t="s">
        <v>377</v>
      </c>
    </row>
    <row r="4" spans="3:9">
      <c r="C4" s="85" t="s">
        <v>41</v>
      </c>
      <c r="D4" s="85" t="s">
        <v>378</v>
      </c>
      <c r="E4" s="85" t="s">
        <v>379</v>
      </c>
      <c r="F4" s="85" t="s">
        <v>380</v>
      </c>
      <c r="G4" s="85" t="s">
        <v>381</v>
      </c>
      <c r="H4" s="85" t="s">
        <v>382</v>
      </c>
      <c r="I4" s="476"/>
    </row>
    <row r="5" spans="3:9">
      <c r="C5" s="6" t="s">
        <v>42</v>
      </c>
      <c r="D5" s="14">
        <f>'Revised Norms method'!M33</f>
        <v>3773.7833219242661</v>
      </c>
      <c r="E5" s="14">
        <f>'Revised Norms method'!N33</f>
        <v>4163.5573648876525</v>
      </c>
      <c r="F5" s="14">
        <f>'Revised Norms method'!O33</f>
        <v>4632.869094756883</v>
      </c>
      <c r="G5" s="14">
        <f>'Revised Norms method'!P33</f>
        <v>5149.7657118356237</v>
      </c>
      <c r="H5" s="14">
        <f>'Revised Norms method'!Q33</f>
        <v>5719.0416173411404</v>
      </c>
      <c r="I5" s="106">
        <f>SUM(D5:H5)</f>
        <v>23439.017110745564</v>
      </c>
    </row>
    <row r="6" spans="3:9">
      <c r="C6" s="6" t="s">
        <v>43</v>
      </c>
      <c r="D6" s="14">
        <f>'Revised Norms method'!M34</f>
        <v>238.48409678747001</v>
      </c>
      <c r="E6" s="14">
        <f>'Revised Norms method'!N34</f>
        <v>263.11585294773778</v>
      </c>
      <c r="F6" s="14">
        <f>'Revised Norms method'!O34</f>
        <v>292.7739902762367</v>
      </c>
      <c r="G6" s="14">
        <f>'Revised Norms method'!P34</f>
        <v>325.43925278358853</v>
      </c>
      <c r="H6" s="14">
        <f>'Revised Norms method'!Q34</f>
        <v>361.41462247654869</v>
      </c>
      <c r="I6" s="106">
        <f>SUM(D6:H6)</f>
        <v>1481.2278152715817</v>
      </c>
    </row>
    <row r="7" spans="3:9">
      <c r="C7" s="6" t="s">
        <v>44</v>
      </c>
      <c r="D7" s="14">
        <f>'Revised Norms method'!M35</f>
        <v>197.90691751769808</v>
      </c>
      <c r="E7" s="14">
        <f>'Revised Norms method'!N35</f>
        <v>218.32068672219376</v>
      </c>
      <c r="F7" s="14">
        <f>'Revised Norms method'!O35</f>
        <v>240.15012090380887</v>
      </c>
      <c r="G7" s="14">
        <f>'Revised Norms method'!P35</f>
        <v>263.59858590514597</v>
      </c>
      <c r="H7" s="14">
        <f>'Revised Norms method'!Q35</f>
        <v>288.69918682092271</v>
      </c>
      <c r="I7" s="106">
        <f>SUM(D7:H7)</f>
        <v>1208.6754978697693</v>
      </c>
    </row>
    <row r="8" spans="3:9">
      <c r="C8" s="92" t="s">
        <v>45</v>
      </c>
      <c r="D8" s="106">
        <f>SUM(D5:D7)</f>
        <v>4210.1743362294346</v>
      </c>
      <c r="E8" s="106">
        <f>SUM(E5:E7)</f>
        <v>4644.9939045575838</v>
      </c>
      <c r="F8" s="106">
        <f>SUM(F5:F7)</f>
        <v>5165.7932059369286</v>
      </c>
      <c r="G8" s="106">
        <f>SUM(G5:G7)</f>
        <v>5738.8035505243588</v>
      </c>
      <c r="H8" s="106">
        <f>SUM(H5:H7)</f>
        <v>6369.155426638612</v>
      </c>
      <c r="I8" s="106">
        <f>SUM(D8:H8)</f>
        <v>26128.920423886917</v>
      </c>
    </row>
    <row r="11" spans="3:9" ht="15" hidden="1" customHeight="1">
      <c r="C11" s="475" t="s">
        <v>49</v>
      </c>
      <c r="D11" s="475"/>
      <c r="E11" s="475"/>
      <c r="F11" s="475"/>
      <c r="G11" s="475"/>
      <c r="H11" s="475"/>
      <c r="I11" s="475" t="s">
        <v>300</v>
      </c>
    </row>
    <row r="12" spans="3:9" hidden="1">
      <c r="C12" s="70" t="s">
        <v>41</v>
      </c>
      <c r="D12" s="70" t="s">
        <v>12</v>
      </c>
      <c r="E12" s="70" t="s">
        <v>13</v>
      </c>
      <c r="F12" s="70" t="s">
        <v>14</v>
      </c>
      <c r="G12" s="70" t="s">
        <v>15</v>
      </c>
      <c r="H12" s="70" t="s">
        <v>16</v>
      </c>
      <c r="I12" s="475"/>
    </row>
    <row r="13" spans="3:9" hidden="1">
      <c r="C13" s="6" t="s">
        <v>42</v>
      </c>
      <c r="D13">
        <f>'Escalation method'!I11</f>
        <v>3589.4689911922405</v>
      </c>
      <c r="E13">
        <f>'Escalation method'!J11</f>
        <v>3779.7108477254292</v>
      </c>
      <c r="F13">
        <f>'Escalation method'!K11</f>
        <v>3980.0355226548768</v>
      </c>
      <c r="G13">
        <f>'Escalation method'!L11</f>
        <v>4776.0426271858523</v>
      </c>
      <c r="H13">
        <f>'Escalation method'!M11</f>
        <v>5029.1728864267025</v>
      </c>
      <c r="I13" s="14">
        <f>SUM(D13:H13)</f>
        <v>21154.430875185099</v>
      </c>
    </row>
    <row r="14" spans="3:9" hidden="1">
      <c r="C14" s="6" t="s">
        <v>43</v>
      </c>
      <c r="D14">
        <f>'Escalation method'!I12</f>
        <v>227.5746700073322</v>
      </c>
      <c r="E14">
        <f>'Escalation method'!J12</f>
        <v>240.41609890213215</v>
      </c>
      <c r="F14">
        <f>'Escalation method'!K12</f>
        <v>253.98213522382582</v>
      </c>
      <c r="G14">
        <f>'Escalation method'!L12</f>
        <v>268.31366662809478</v>
      </c>
      <c r="H14">
        <f>'Escalation method'!M12</f>
        <v>283.45388795148159</v>
      </c>
      <c r="I14" s="14">
        <f>SUM(D14:H14)</f>
        <v>1273.7404587128665</v>
      </c>
    </row>
    <row r="15" spans="3:9" hidden="1">
      <c r="C15" s="6" t="s">
        <v>44</v>
      </c>
      <c r="D15">
        <f>'Escalation method'!I13</f>
        <v>197.90691751769808</v>
      </c>
      <c r="E15">
        <f>'Escalation method'!J13</f>
        <v>218.32068672219376</v>
      </c>
      <c r="F15">
        <f>'Escalation method'!K13</f>
        <v>240.15012090380887</v>
      </c>
      <c r="G15">
        <f>'Escalation method'!L13</f>
        <v>263.59858590514597</v>
      </c>
      <c r="H15">
        <f>'Escalation method'!M13</f>
        <v>288.69918682092271</v>
      </c>
      <c r="I15" s="14">
        <f>SUM(D15:H15)</f>
        <v>1208.6754978697693</v>
      </c>
    </row>
    <row r="16" spans="3:9" hidden="1">
      <c r="C16" s="12" t="s">
        <v>45</v>
      </c>
      <c r="D16">
        <f>SUM(D13:D15)</f>
        <v>4014.9505787172711</v>
      </c>
      <c r="E16">
        <f>SUM(E13:E15)</f>
        <v>4238.4476333497551</v>
      </c>
      <c r="F16">
        <f>SUM(F13:F15)</f>
        <v>4474.167778782511</v>
      </c>
      <c r="G16">
        <f>SUM(G13:G15)</f>
        <v>5307.9548797190937</v>
      </c>
      <c r="H16">
        <f>SUM(H13:H15)</f>
        <v>5601.3259611991061</v>
      </c>
      <c r="I16" s="14">
        <f>SUM(D16:H16)</f>
        <v>23636.846831767736</v>
      </c>
    </row>
    <row r="17" spans="3:9" hidden="1"/>
    <row r="18" spans="3:9" hidden="1"/>
    <row r="19" spans="3:9" ht="15" hidden="1" customHeight="1">
      <c r="C19" s="475" t="s">
        <v>52</v>
      </c>
      <c r="D19" s="475"/>
      <c r="E19" s="475"/>
      <c r="F19" s="475"/>
      <c r="G19" s="475"/>
      <c r="H19" s="475"/>
      <c r="I19" s="475" t="s">
        <v>300</v>
      </c>
    </row>
    <row r="20" spans="3:9" hidden="1">
      <c r="C20" s="70" t="s">
        <v>41</v>
      </c>
      <c r="D20" s="70" t="s">
        <v>12</v>
      </c>
      <c r="E20" s="70" t="s">
        <v>13</v>
      </c>
      <c r="F20" s="70" t="s">
        <v>14</v>
      </c>
      <c r="G20" s="70" t="s">
        <v>15</v>
      </c>
      <c r="H20" s="70" t="s">
        <v>16</v>
      </c>
      <c r="I20" s="475"/>
    </row>
    <row r="21" spans="3:9" hidden="1">
      <c r="C21" s="6" t="s">
        <v>42</v>
      </c>
      <c r="D21">
        <f>'Sales Method'!N16</f>
        <v>6420.2129500969504</v>
      </c>
      <c r="E21">
        <f>'Sales Method'!O16</f>
        <v>6968.4035701937028</v>
      </c>
      <c r="F21">
        <f>'Sales Method'!P16</f>
        <v>8135.9655081302972</v>
      </c>
      <c r="G21">
        <f>'Sales Method'!Q16</f>
        <v>8835.6283454983968</v>
      </c>
      <c r="H21">
        <f>'Sales Method'!R16</f>
        <v>9608.6408813136968</v>
      </c>
      <c r="I21" s="14">
        <f>SUM(D21:H21)</f>
        <v>39968.851255233043</v>
      </c>
    </row>
    <row r="22" spans="3:9" hidden="1">
      <c r="C22" s="6" t="s">
        <v>43</v>
      </c>
      <c r="D22">
        <f>'Sales Method'!N17</f>
        <v>423.95975698124238</v>
      </c>
      <c r="E22">
        <f>'Sales Method'!O17</f>
        <v>460.15960952228716</v>
      </c>
      <c r="F22">
        <f>'Sales Method'!P17</f>
        <v>537.2597430093972</v>
      </c>
      <c r="G22">
        <f>'Sales Method'!Q17</f>
        <v>583.46208688880165</v>
      </c>
      <c r="H22">
        <f>'Sales Method'!R17</f>
        <v>634.50808947081271</v>
      </c>
      <c r="I22" s="14">
        <f>SUM(D22:H22)</f>
        <v>2639.3492858725413</v>
      </c>
    </row>
    <row r="23" spans="3:9" hidden="1">
      <c r="C23" s="6" t="s">
        <v>44</v>
      </c>
      <c r="D23">
        <f>'Sales Method'!N18</f>
        <v>197.90691751769808</v>
      </c>
      <c r="E23">
        <f>'Sales Method'!O18</f>
        <v>218.32068672219376</v>
      </c>
      <c r="F23">
        <f>'Sales Method'!P18</f>
        <v>240.15012090380887</v>
      </c>
      <c r="G23">
        <f>'Sales Method'!Q18</f>
        <v>263.59858590514597</v>
      </c>
      <c r="H23">
        <f>'Sales Method'!R18</f>
        <v>288.69918682092271</v>
      </c>
      <c r="I23" s="14">
        <f>SUM(D23:H23)</f>
        <v>1208.6754978697693</v>
      </c>
    </row>
    <row r="24" spans="3:9" hidden="1">
      <c r="C24" s="12" t="s">
        <v>45</v>
      </c>
      <c r="D24">
        <f>SUM(D21:D23)</f>
        <v>7042.0796245958909</v>
      </c>
      <c r="E24">
        <f>SUM(E21:E23)</f>
        <v>7646.8838664381828</v>
      </c>
      <c r="F24">
        <f>SUM(F21:F23)</f>
        <v>8913.3753720435034</v>
      </c>
      <c r="G24">
        <f>SUM(G21:G23)</f>
        <v>9682.6890182923435</v>
      </c>
      <c r="H24">
        <f>SUM(H21:H23)</f>
        <v>10531.848157605433</v>
      </c>
      <c r="I24" s="14">
        <f>SUM(D24:H24)</f>
        <v>43816.876038975352</v>
      </c>
    </row>
  </sheetData>
  <mergeCells count="6">
    <mergeCell ref="C3:H3"/>
    <mergeCell ref="C11:H11"/>
    <mergeCell ref="C19:H19"/>
    <mergeCell ref="I3:I4"/>
    <mergeCell ref="I11:I12"/>
    <mergeCell ref="I19:I20"/>
  </mergeCells>
  <pageMargins left="0.7" right="0.7" top="0.75" bottom="0.75" header="0.3" footer="0.3"/>
  <pageSetup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5" tint="0.59999389629810485"/>
  </sheetPr>
  <dimension ref="B2:M14"/>
  <sheetViews>
    <sheetView workbookViewId="0">
      <selection activeCell="F19" sqref="F19"/>
    </sheetView>
  </sheetViews>
  <sheetFormatPr defaultRowHeight="14.5"/>
  <cols>
    <col min="2" max="2" width="12" bestFit="1" customWidth="1"/>
    <col min="3" max="3" width="16.54296875" customWidth="1"/>
    <col min="4" max="13" width="15.54296875" customWidth="1"/>
  </cols>
  <sheetData>
    <row r="2" spans="2:13">
      <c r="B2" s="1"/>
      <c r="C2" s="1"/>
      <c r="D2" s="1"/>
      <c r="E2" s="1"/>
      <c r="F2" s="1"/>
      <c r="G2" s="1"/>
      <c r="H2" s="1"/>
      <c r="I2" s="1"/>
      <c r="J2" s="1"/>
    </row>
    <row r="3" spans="2:13">
      <c r="C3" s="475" t="s">
        <v>283</v>
      </c>
      <c r="D3" s="475"/>
      <c r="E3" s="475"/>
      <c r="F3" s="475"/>
      <c r="G3" s="475"/>
      <c r="H3" s="475"/>
      <c r="I3" s="475"/>
    </row>
    <row r="4" spans="2:13">
      <c r="C4" t="s">
        <v>41</v>
      </c>
      <c r="D4" s="475" t="s">
        <v>284</v>
      </c>
      <c r="E4" s="475"/>
      <c r="F4" s="475"/>
      <c r="G4" s="475"/>
      <c r="H4" s="70" t="s">
        <v>6</v>
      </c>
      <c r="I4" s="70" t="s">
        <v>12</v>
      </c>
      <c r="J4" s="70" t="s">
        <v>13</v>
      </c>
      <c r="K4" s="70" t="s">
        <v>14</v>
      </c>
      <c r="L4" s="70" t="s">
        <v>15</v>
      </c>
      <c r="M4" s="70" t="s">
        <v>16</v>
      </c>
    </row>
    <row r="5" spans="2:13" ht="25.5" customHeight="1">
      <c r="C5" s="6" t="s">
        <v>42</v>
      </c>
      <c r="D5" s="475" t="s">
        <v>285</v>
      </c>
      <c r="E5" s="475"/>
      <c r="F5" s="475"/>
      <c r="G5" s="475"/>
      <c r="H5">
        <v>0.4</v>
      </c>
      <c r="I5">
        <v>5.2999999999999999E-2</v>
      </c>
      <c r="J5">
        <v>5.2999999999999999E-2</v>
      </c>
      <c r="K5">
        <v>5.2999999999999999E-2</v>
      </c>
      <c r="L5">
        <v>0.2</v>
      </c>
      <c r="M5">
        <v>5.2999999999999999E-2</v>
      </c>
    </row>
    <row r="6" spans="2:13" ht="21" customHeight="1">
      <c r="C6" s="6" t="s">
        <v>43</v>
      </c>
      <c r="D6" s="475"/>
      <c r="E6" s="475"/>
      <c r="F6" s="475"/>
      <c r="G6" s="475"/>
      <c r="H6">
        <f>'Inflation rates'!$F$4</f>
        <v>5.6427320731196495E-2</v>
      </c>
      <c r="I6">
        <f>'Inflation rates'!$F$4</f>
        <v>5.6427320731196495E-2</v>
      </c>
      <c r="J6">
        <f>'Inflation rates'!$F$4</f>
        <v>5.6427320731196495E-2</v>
      </c>
      <c r="K6">
        <f>'Inflation rates'!$F$4</f>
        <v>5.6427320731196495E-2</v>
      </c>
      <c r="L6">
        <f>'Inflation rates'!$F$4</f>
        <v>5.6427320731196495E-2</v>
      </c>
      <c r="M6">
        <f>'Inflation rates'!$F$4</f>
        <v>5.6427320731196495E-2</v>
      </c>
    </row>
    <row r="7" spans="2:13" ht="21.75" customHeight="1">
      <c r="C7" s="6" t="s">
        <v>44</v>
      </c>
      <c r="D7" s="475"/>
      <c r="E7" s="475"/>
      <c r="F7" s="475"/>
      <c r="G7" s="475"/>
      <c r="H7" s="475" t="s">
        <v>318</v>
      </c>
      <c r="I7" s="475"/>
      <c r="J7" s="475"/>
      <c r="K7" s="475"/>
      <c r="L7" s="475"/>
      <c r="M7" s="475"/>
    </row>
    <row r="9" spans="2:13">
      <c r="C9" s="475" t="s">
        <v>48</v>
      </c>
      <c r="D9" s="475"/>
      <c r="E9" s="475"/>
      <c r="F9" s="475"/>
      <c r="G9" s="475"/>
      <c r="H9" s="475"/>
      <c r="I9" s="475" t="s">
        <v>337</v>
      </c>
      <c r="J9" s="475"/>
      <c r="K9" s="475"/>
      <c r="L9" s="475"/>
      <c r="M9" s="475"/>
    </row>
    <row r="10" spans="2:13">
      <c r="C10" s="70" t="s">
        <v>41</v>
      </c>
      <c r="D10" s="70" t="s">
        <v>2</v>
      </c>
      <c r="E10" s="70" t="s">
        <v>3</v>
      </c>
      <c r="F10" s="70" t="s">
        <v>4</v>
      </c>
      <c r="G10" s="70" t="s">
        <v>5</v>
      </c>
      <c r="H10" s="70" t="s">
        <v>6</v>
      </c>
      <c r="I10" s="70" t="s">
        <v>12</v>
      </c>
      <c r="J10" s="70" t="s">
        <v>13</v>
      </c>
      <c r="K10" s="70" t="s">
        <v>14</v>
      </c>
      <c r="L10" s="70" t="s">
        <v>15</v>
      </c>
      <c r="M10" s="70" t="s">
        <v>16</v>
      </c>
    </row>
    <row r="11" spans="2:13">
      <c r="C11" s="6" t="s">
        <v>42</v>
      </c>
      <c r="D11">
        <f>'Network element - actuals'!D4</f>
        <v>2314.44</v>
      </c>
      <c r="E11">
        <f>'Network element - actuals'!E4</f>
        <v>2240.77</v>
      </c>
      <c r="F11">
        <f>'Network element - actuals'!F4</f>
        <v>1994.96</v>
      </c>
      <c r="G11">
        <f>'Network element - actuals'!G4</f>
        <v>3081.1</v>
      </c>
      <c r="H11">
        <f>'Network element - actuals'!H4</f>
        <v>3408.8024607713587</v>
      </c>
      <c r="I11">
        <f t="shared" ref="I11:M12" si="0">H11*(1+I5)</f>
        <v>3589.4689911922405</v>
      </c>
      <c r="J11">
        <f t="shared" si="0"/>
        <v>3779.7108477254292</v>
      </c>
      <c r="K11">
        <f t="shared" si="0"/>
        <v>3980.0355226548768</v>
      </c>
      <c r="L11">
        <f t="shared" si="0"/>
        <v>4776.0426271858523</v>
      </c>
      <c r="M11">
        <f t="shared" si="0"/>
        <v>5029.1728864267025</v>
      </c>
    </row>
    <row r="12" spans="2:13">
      <c r="C12" s="6" t="s">
        <v>43</v>
      </c>
      <c r="D12">
        <f>'Network element - actuals'!D5</f>
        <v>146.79</v>
      </c>
      <c r="E12">
        <f>'Network element - actuals'!E5</f>
        <v>141.11000000000001</v>
      </c>
      <c r="F12">
        <f>'Network element - actuals'!F5</f>
        <v>156.33000000000001</v>
      </c>
      <c r="G12">
        <f>'Network element - actuals'!G5</f>
        <v>194.71</v>
      </c>
      <c r="H12">
        <f>'Network element - actuals'!H5</f>
        <v>215.41914483034998</v>
      </c>
      <c r="I12">
        <f t="shared" si="0"/>
        <v>227.5746700073322</v>
      </c>
      <c r="J12">
        <f t="shared" si="0"/>
        <v>240.41609890213215</v>
      </c>
      <c r="K12">
        <f t="shared" si="0"/>
        <v>253.98213522382582</v>
      </c>
      <c r="L12">
        <f t="shared" si="0"/>
        <v>268.31366662809478</v>
      </c>
      <c r="M12">
        <f t="shared" si="0"/>
        <v>283.45388795148159</v>
      </c>
    </row>
    <row r="13" spans="2:13">
      <c r="C13" s="6" t="s">
        <v>44</v>
      </c>
      <c r="D13">
        <f>'Network element - actuals'!D6</f>
        <v>114.89</v>
      </c>
      <c r="E13">
        <f>'Network element - actuals'!E6</f>
        <v>147.37</v>
      </c>
      <c r="F13">
        <f>'Network element - actuals'!F6</f>
        <v>156.44</v>
      </c>
      <c r="G13">
        <f>'Network element - actuals'!G6</f>
        <v>154</v>
      </c>
      <c r="H13">
        <f>'Network element - actuals'!H6</f>
        <v>178.54254688931346</v>
      </c>
      <c r="I13">
        <f>'Revised Norms method'!M35</f>
        <v>197.90691751769808</v>
      </c>
      <c r="J13">
        <f>'Revised Norms method'!N35</f>
        <v>218.32068672219376</v>
      </c>
      <c r="K13">
        <f>'Revised Norms method'!O35</f>
        <v>240.15012090380887</v>
      </c>
      <c r="L13">
        <f>'Revised Norms method'!P35</f>
        <v>263.59858590514597</v>
      </c>
      <c r="M13">
        <f>'Revised Norms method'!Q35</f>
        <v>288.69918682092271</v>
      </c>
    </row>
    <row r="14" spans="2:13">
      <c r="C14" s="12" t="s">
        <v>45</v>
      </c>
      <c r="D14">
        <f t="shared" ref="D14:M14" si="1">SUM(D11:D13)</f>
        <v>2576.12</v>
      </c>
      <c r="E14">
        <f t="shared" si="1"/>
        <v>2529.25</v>
      </c>
      <c r="F14">
        <f t="shared" si="1"/>
        <v>2307.73</v>
      </c>
      <c r="G14">
        <f t="shared" si="1"/>
        <v>3429.81</v>
      </c>
      <c r="H14">
        <f t="shared" si="1"/>
        <v>3802.7641524910223</v>
      </c>
      <c r="I14">
        <f t="shared" si="1"/>
        <v>4014.9505787172711</v>
      </c>
      <c r="J14">
        <f t="shared" si="1"/>
        <v>4238.4476333497551</v>
      </c>
      <c r="K14">
        <f t="shared" si="1"/>
        <v>4474.167778782511</v>
      </c>
      <c r="L14">
        <f t="shared" si="1"/>
        <v>5307.9548797190937</v>
      </c>
      <c r="M14">
        <f t="shared" si="1"/>
        <v>5601.3259611991061</v>
      </c>
    </row>
  </sheetData>
  <mergeCells count="6">
    <mergeCell ref="C3:I3"/>
    <mergeCell ref="D4:G4"/>
    <mergeCell ref="D5:G7"/>
    <mergeCell ref="H7:M7"/>
    <mergeCell ref="C9:H9"/>
    <mergeCell ref="I9:M9"/>
  </mergeCells>
  <pageMargins left="0.45" right="0.2" top="0.75" bottom="0.75" header="0.3" footer="0.3"/>
  <pageSetup paperSize="9" scale="8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tabColor theme="5" tint="0.59999389629810485"/>
  </sheetPr>
  <dimension ref="C2:S20"/>
  <sheetViews>
    <sheetView workbookViewId="0">
      <selection activeCell="E20" sqref="E20"/>
    </sheetView>
  </sheetViews>
  <sheetFormatPr defaultColWidth="9.1796875" defaultRowHeight="14.5"/>
  <cols>
    <col min="3" max="3" width="14.81640625" bestFit="1" customWidth="1"/>
    <col min="4" max="4" width="9.54296875" customWidth="1"/>
    <col min="5" max="9" width="10.54296875" bestFit="1" customWidth="1"/>
    <col min="11" max="11" width="9.1796875" customWidth="1"/>
    <col min="12" max="12" width="14.81640625" customWidth="1"/>
    <col min="14" max="14" width="11.54296875" bestFit="1" customWidth="1"/>
    <col min="15" max="18" width="10.54296875" bestFit="1" customWidth="1"/>
    <col min="19" max="19" width="9.54296875" bestFit="1" customWidth="1"/>
  </cols>
  <sheetData>
    <row r="2" spans="3:19">
      <c r="D2" s="475" t="s">
        <v>319</v>
      </c>
      <c r="E2" s="475"/>
      <c r="F2" s="475"/>
      <c r="G2" s="475"/>
      <c r="H2" s="475"/>
      <c r="I2" s="475"/>
      <c r="J2" s="475"/>
      <c r="M2" s="475" t="s">
        <v>320</v>
      </c>
      <c r="N2" s="475"/>
      <c r="O2" s="475"/>
      <c r="P2" s="475"/>
      <c r="Q2" s="475"/>
      <c r="R2" s="475"/>
    </row>
    <row r="3" spans="3:19">
      <c r="D3" t="s">
        <v>321</v>
      </c>
      <c r="E3" t="s">
        <v>2</v>
      </c>
      <c r="F3" t="s">
        <v>3</v>
      </c>
      <c r="G3" t="s">
        <v>4</v>
      </c>
      <c r="H3" t="s">
        <v>5</v>
      </c>
      <c r="I3" t="s">
        <v>6</v>
      </c>
      <c r="J3" t="s">
        <v>322</v>
      </c>
      <c r="N3" t="s">
        <v>12</v>
      </c>
      <c r="O3" t="s">
        <v>13</v>
      </c>
      <c r="P3" t="s">
        <v>14</v>
      </c>
      <c r="Q3" t="s">
        <v>15</v>
      </c>
      <c r="R3" t="s">
        <v>16</v>
      </c>
    </row>
    <row r="4" spans="3:19">
      <c r="D4" s="6" t="s">
        <v>273</v>
      </c>
      <c r="E4">
        <f>[30]TSNPDCL!$R$315</f>
        <v>8073.1209723412449</v>
      </c>
      <c r="F4">
        <f>[30]TSNPDCL!$R$415</f>
        <v>8436.0212754472795</v>
      </c>
      <c r="G4">
        <f>[30]TSNPDCL!$R$519</f>
        <v>9505.1313593477771</v>
      </c>
      <c r="H4">
        <f>[30]TSNPDCL!$R$619</f>
        <v>11221.453244063696</v>
      </c>
      <c r="J4">
        <f>SUM(E4:I4)</f>
        <v>37235.726851200001</v>
      </c>
      <c r="K4">
        <f>J4/$J$8</f>
        <v>0.36396384185811159</v>
      </c>
      <c r="M4" s="6" t="s">
        <v>273</v>
      </c>
      <c r="N4">
        <f>[31]TSNPDCL!E18</f>
        <v>13685.309840069665</v>
      </c>
      <c r="O4">
        <f>[31]TSNPDCL!F18</f>
        <v>14400.042994692605</v>
      </c>
      <c r="P4">
        <f>[31]TSNPDCL!G18</f>
        <v>15157.103329479069</v>
      </c>
      <c r="Q4">
        <f>[31]TSNPDCL!H18</f>
        <v>15959.375886133805</v>
      </c>
      <c r="R4">
        <f>[31]TSNPDCL!I18</f>
        <v>16809.976330567031</v>
      </c>
    </row>
    <row r="5" spans="3:19">
      <c r="D5" s="6" t="s">
        <v>323</v>
      </c>
      <c r="E5">
        <f>[30]TSNPDCL!$R$341</f>
        <v>1288.6150041799999</v>
      </c>
      <c r="F5">
        <f>[30]TSNPDCL!$R$441</f>
        <v>1244.0463913999997</v>
      </c>
      <c r="G5">
        <f>[30]TSNPDCL!$R$541</f>
        <v>1356.1480675500002</v>
      </c>
      <c r="H5">
        <f>[30]TSNPDCL!$R$641</f>
        <v>1675.2190091676143</v>
      </c>
      <c r="J5">
        <f>SUM(E5:I5)</f>
        <v>5564.0284722976139</v>
      </c>
      <c r="K5">
        <f>J5/$J$8</f>
        <v>5.4386078914962707E-2</v>
      </c>
      <c r="M5" s="6" t="s">
        <v>323</v>
      </c>
      <c r="N5">
        <f>[31]TSNPDCL!E40</f>
        <v>2128.0990760848044</v>
      </c>
      <c r="O5">
        <f>[31]TSNPDCL!F40</f>
        <v>2316.1261713260355</v>
      </c>
      <c r="P5">
        <f>[31]TSNPDCL!G40</f>
        <v>2525.3933923670102</v>
      </c>
      <c r="Q5">
        <f>[31]TSNPDCL!H40</f>
        <v>2758.9093787019096</v>
      </c>
      <c r="R5">
        <f>[31]TSNPDCL!I40</f>
        <v>3020.2715524598557</v>
      </c>
    </row>
    <row r="6" spans="3:19">
      <c r="D6" s="6" t="s">
        <v>324</v>
      </c>
      <c r="E6">
        <f>[30]TSNPDCL!$R$363</f>
        <v>284.42914536999996</v>
      </c>
      <c r="F6">
        <f>[30]TSNPDCL!$R$463</f>
        <v>285.25165635000002</v>
      </c>
      <c r="G6">
        <f>[30]TSNPDCL!$R$563</f>
        <v>282.36378736999995</v>
      </c>
      <c r="H6">
        <f>[30]TSNPDCL!$R$663</f>
        <v>303.02020612999996</v>
      </c>
      <c r="J6">
        <f>SUM(E6:I6)</f>
        <v>1155.06479522</v>
      </c>
      <c r="K6">
        <f>J6/$J$8</f>
        <v>1.1290281028844096E-2</v>
      </c>
      <c r="M6" s="6" t="s">
        <v>324</v>
      </c>
      <c r="N6">
        <f>[31]TSNPDCL!E62</f>
        <v>717.8306425731738</v>
      </c>
      <c r="O6">
        <f>[31]TSNPDCL!F62</f>
        <v>730.35216331763183</v>
      </c>
      <c r="P6">
        <f>[31]TSNPDCL!G62</f>
        <v>743.67948911867768</v>
      </c>
      <c r="Q6">
        <f>[31]TSNPDCL!H62</f>
        <v>757.87045598687132</v>
      </c>
      <c r="R6">
        <f>[31]TSNPDCL!I62</f>
        <v>772.98748391684057</v>
      </c>
    </row>
    <row r="7" spans="3:19">
      <c r="D7" s="6" t="s">
        <v>325</v>
      </c>
      <c r="E7">
        <f>[30]TSNPDCL!$R$386</f>
        <v>1253.97788784</v>
      </c>
      <c r="F7">
        <f>[30]TSNPDCL!$R$486</f>
        <v>1397.1659926500001</v>
      </c>
      <c r="G7">
        <f>[30]TSNPDCL!$R$586</f>
        <v>1606.0920449999999</v>
      </c>
      <c r="H7">
        <f>[30]TSNPDCL!$R$686</f>
        <v>1741.1888361337499</v>
      </c>
      <c r="J7">
        <f>SUM(E7:I7)</f>
        <v>5998.4247616237499</v>
      </c>
      <c r="K7">
        <f>J7/$J$8</f>
        <v>5.8632123123629816E-2</v>
      </c>
      <c r="M7" s="6" t="s">
        <v>325</v>
      </c>
      <c r="N7">
        <f>[31]TSNPDCL!E85</f>
        <v>19757.962720719821</v>
      </c>
      <c r="O7">
        <f>[31]TSNPDCL!F85</f>
        <v>19837.406500721856</v>
      </c>
      <c r="P7">
        <f>[31]TSNPDCL!G85</f>
        <v>22779.575246733977</v>
      </c>
      <c r="Q7">
        <f>[31]TSNPDCL!H85</f>
        <v>22882.927834954411</v>
      </c>
      <c r="R7">
        <f>[31]TSNPDCL!I85</f>
        <v>23001.278967891885</v>
      </c>
    </row>
    <row r="8" spans="3:19">
      <c r="D8" s="6"/>
      <c r="E8">
        <f>SUM(E4:E7)</f>
        <v>10900.143009731244</v>
      </c>
      <c r="F8">
        <f>SUM(F4:F7)</f>
        <v>11362.485315847278</v>
      </c>
      <c r="G8">
        <f>SUM(G4:G7)</f>
        <v>12749.735259267776</v>
      </c>
      <c r="H8">
        <f>SUM(H4:H7)</f>
        <v>14940.881295495061</v>
      </c>
      <c r="I8">
        <f>'Network element - actuals'!H40</f>
        <v>52352.870642299065</v>
      </c>
      <c r="J8">
        <f>SUM(E8:I8)</f>
        <v>102306.11552264044</v>
      </c>
      <c r="K8">
        <f>J8/$J$8</f>
        <v>1</v>
      </c>
      <c r="M8" s="6"/>
      <c r="N8">
        <f>SUM(N4:N7)</f>
        <v>36289.202279447461</v>
      </c>
      <c r="O8">
        <f>SUM(O4:O7)</f>
        <v>37283.927830058128</v>
      </c>
      <c r="P8">
        <f>SUM(P4:P7)</f>
        <v>41205.751457698731</v>
      </c>
      <c r="Q8">
        <f>SUM(Q4:Q7)</f>
        <v>42359.083555776997</v>
      </c>
      <c r="R8">
        <f>SUM(R4:R7)</f>
        <v>43604.514334835614</v>
      </c>
    </row>
    <row r="9" spans="3:19">
      <c r="C9" t="s">
        <v>326</v>
      </c>
      <c r="N9">
        <v>22118</v>
      </c>
    </row>
    <row r="10" spans="3:19">
      <c r="C10" s="6" t="s">
        <v>330</v>
      </c>
      <c r="D10" s="70"/>
      <c r="E10" t="s">
        <v>2</v>
      </c>
      <c r="F10" t="s">
        <v>3</v>
      </c>
      <c r="G10" t="s">
        <v>4</v>
      </c>
      <c r="H10" t="s">
        <v>5</v>
      </c>
      <c r="I10" t="s">
        <v>6</v>
      </c>
      <c r="J10" t="s">
        <v>327</v>
      </c>
      <c r="L10" s="70" t="s">
        <v>328</v>
      </c>
      <c r="M10" s="70" t="s">
        <v>329</v>
      </c>
      <c r="N10" t="s">
        <v>12</v>
      </c>
      <c r="O10" t="s">
        <v>13</v>
      </c>
      <c r="P10" t="s">
        <v>14</v>
      </c>
      <c r="Q10" t="s">
        <v>15</v>
      </c>
      <c r="R10" t="s">
        <v>16</v>
      </c>
    </row>
    <row r="11" spans="3:19">
      <c r="C11" s="6" t="s">
        <v>332</v>
      </c>
      <c r="D11" s="6" t="s">
        <v>331</v>
      </c>
      <c r="E11" s="29">
        <f>'Network element - actuals'!D4*10/'Sales Method'!E$8</f>
        <v>2.1233115913559608</v>
      </c>
      <c r="F11" s="29">
        <f>'Network element - actuals'!E4*10/'Sales Method'!F$8</f>
        <v>1.9720773560646931</v>
      </c>
      <c r="G11" s="29">
        <f>'Network element - actuals'!F4*10/'Sales Method'!G$8</f>
        <v>1.5647069993471938</v>
      </c>
      <c r="H11" s="29">
        <f>'Network element - actuals'!G4*10/'Sales Method'!H$8</f>
        <v>2.062194283632389</v>
      </c>
      <c r="I11" s="29">
        <f>'Network element - actuals'!H4*10/'Sales Method'!I$8</f>
        <v>0.65112044840138728</v>
      </c>
      <c r="J11">
        <f>AVERAGE(E11:I11)</f>
        <v>1.674682135760325</v>
      </c>
      <c r="L11" s="6" t="s">
        <v>330</v>
      </c>
      <c r="M11" s="6" t="s">
        <v>331</v>
      </c>
      <c r="N11">
        <f>J11*(1+'Inflation rates'!$F$4)</f>
        <v>1.769179961757678</v>
      </c>
      <c r="O11">
        <f>N11*(1+'Inflation rates'!$F$4)</f>
        <v>1.8690100468909845</v>
      </c>
      <c r="P11">
        <f>O11*(1+'Inflation rates'!$F$4)</f>
        <v>1.9744732762567307</v>
      </c>
      <c r="Q11">
        <f>P11*(1+'Inflation rates'!$F$4)</f>
        <v>2.0858875130912455</v>
      </c>
      <c r="R11">
        <f>Q11*(1+'Inflation rates'!$F$4)</f>
        <v>2.2035885568016429</v>
      </c>
    </row>
    <row r="12" spans="3:19">
      <c r="C12" s="6" t="s">
        <v>333</v>
      </c>
      <c r="D12" s="6" t="s">
        <v>331</v>
      </c>
      <c r="E12" s="29">
        <f>'Network element - actuals'!D5*10/'Sales Method'!E$8</f>
        <v>0.1346679579056452</v>
      </c>
      <c r="F12" s="29">
        <f>'Network element - actuals'!E5*10/'Sales Method'!F$8</f>
        <v>0.12418937941613324</v>
      </c>
      <c r="G12" s="29">
        <f>'Network element - actuals'!F5*10/'Sales Method'!G$8</f>
        <v>0.1226143106668539</v>
      </c>
      <c r="H12" s="29">
        <f>'Network element - actuals'!G5*10/'Sales Method'!H$8</f>
        <v>0.13032029111877658</v>
      </c>
      <c r="I12" s="29">
        <f>'Network element - actuals'!H5*10/'Sales Method'!I$8</f>
        <v>4.1147532539753374E-2</v>
      </c>
      <c r="J12">
        <f>AVERAGE(E12:I12)</f>
        <v>0.11058789432943246</v>
      </c>
      <c r="L12" s="6" t="s">
        <v>332</v>
      </c>
      <c r="M12" s="6" t="s">
        <v>331</v>
      </c>
      <c r="N12">
        <f>J12*(1+'Inflation rates'!$F$4)</f>
        <v>0.11682807291174702</v>
      </c>
      <c r="O12">
        <f>N12*(1+'Inflation rates'!$F$4)</f>
        <v>0.12342036805234577</v>
      </c>
      <c r="P12">
        <f>O12*(1+'Inflation rates'!$F$4)</f>
        <v>0.13038464874519781</v>
      </c>
      <c r="Q12">
        <f>P12*(1+'Inflation rates'!$F$4)</f>
        <v>0.13774190513836748</v>
      </c>
      <c r="R12">
        <f>Q12*(1+'Inflation rates'!$F$4)</f>
        <v>0.14551431179773619</v>
      </c>
    </row>
    <row r="13" spans="3:19">
      <c r="D13" s="6" t="s">
        <v>331</v>
      </c>
      <c r="E13">
        <f>SUM(E11:E12)</f>
        <v>2.2579795492616062</v>
      </c>
      <c r="F13">
        <f>SUM(F11:F12)</f>
        <v>2.0962667354808264</v>
      </c>
      <c r="G13">
        <f>SUM(G11:G12)</f>
        <v>1.6873213100140476</v>
      </c>
      <c r="H13">
        <f>SUM(H11:H12)</f>
        <v>2.1925145747511654</v>
      </c>
      <c r="I13">
        <f>SUM(I11:I12)</f>
        <v>0.69226798094114061</v>
      </c>
      <c r="J13">
        <f>AVERAGE(E13:I13)</f>
        <v>1.785270030089757</v>
      </c>
      <c r="L13" s="6" t="s">
        <v>333</v>
      </c>
      <c r="M13" s="6" t="s">
        <v>331</v>
      </c>
      <c r="N13">
        <f>J13*(1+'Inflation rates'!$F$4)</f>
        <v>1.8860080346694246</v>
      </c>
      <c r="O13">
        <f>N13*(1+'Inflation rates'!$F$4)</f>
        <v>1.9924304149433298</v>
      </c>
      <c r="P13">
        <f>O13*(1+'Inflation rates'!$F$4)</f>
        <v>2.1048579250019279</v>
      </c>
      <c r="Q13">
        <f>P13*(1+'Inflation rates'!$F$4)</f>
        <v>2.2236294182296126</v>
      </c>
      <c r="R13">
        <f>Q13*(1+'Inflation rates'!$F$4)</f>
        <v>2.3491028685993789</v>
      </c>
    </row>
    <row r="14" spans="3:19">
      <c r="S14" t="s">
        <v>83</v>
      </c>
    </row>
    <row r="15" spans="3:19">
      <c r="L15" s="70" t="s">
        <v>255</v>
      </c>
      <c r="M15" s="70" t="s">
        <v>329</v>
      </c>
      <c r="N15" t="s">
        <v>12</v>
      </c>
      <c r="O15" t="s">
        <v>13</v>
      </c>
      <c r="P15" t="s">
        <v>14</v>
      </c>
      <c r="Q15" t="s">
        <v>15</v>
      </c>
      <c r="R15" t="s">
        <v>16</v>
      </c>
      <c r="S15">
        <f>SUM(N16:R16)</f>
        <v>39968.851255233043</v>
      </c>
    </row>
    <row r="16" spans="3:19">
      <c r="L16" s="6" t="s">
        <v>308</v>
      </c>
      <c r="M16" s="6" t="s">
        <v>334</v>
      </c>
      <c r="N16">
        <f>N11*N8/10</f>
        <v>6420.2129500969504</v>
      </c>
      <c r="O16">
        <f>O11*O8/10</f>
        <v>6968.4035701937028</v>
      </c>
      <c r="P16">
        <f>P11*P8/10</f>
        <v>8135.9655081302972</v>
      </c>
      <c r="Q16">
        <f>Q11*Q8/10</f>
        <v>8835.6283454983968</v>
      </c>
      <c r="R16">
        <f>R11*R8/10</f>
        <v>9608.6408813136968</v>
      </c>
      <c r="S16">
        <f>SUM(N17:R17)</f>
        <v>2639.3492858725413</v>
      </c>
    </row>
    <row r="17" spans="12:19">
      <c r="L17" s="6" t="s">
        <v>335</v>
      </c>
      <c r="M17" s="6" t="s">
        <v>334</v>
      </c>
      <c r="N17">
        <f>N12*N8/10</f>
        <v>423.95975698124238</v>
      </c>
      <c r="O17">
        <f>O12*O8/10</f>
        <v>460.15960952228716</v>
      </c>
      <c r="P17">
        <f>P12*P8/10</f>
        <v>537.2597430093972</v>
      </c>
      <c r="Q17">
        <f>Q12*Q8/10</f>
        <v>583.46208688880165</v>
      </c>
      <c r="R17">
        <f>R12*R8/10</f>
        <v>634.50808947081271</v>
      </c>
      <c r="S17">
        <f>SUM(N18:R18)</f>
        <v>1208.6754978697693</v>
      </c>
    </row>
    <row r="18" spans="12:19">
      <c r="L18" s="6" t="s">
        <v>44</v>
      </c>
      <c r="M18" s="6" t="s">
        <v>334</v>
      </c>
      <c r="N18">
        <f>'Revised Norms method'!M35</f>
        <v>197.90691751769808</v>
      </c>
      <c r="O18">
        <f>'Revised Norms method'!N35</f>
        <v>218.32068672219376</v>
      </c>
      <c r="P18">
        <f>'Revised Norms method'!O35</f>
        <v>240.15012090380887</v>
      </c>
      <c r="Q18">
        <f>'Revised Norms method'!P35</f>
        <v>263.59858590514597</v>
      </c>
      <c r="R18">
        <f>'Revised Norms method'!Q35</f>
        <v>288.69918682092271</v>
      </c>
      <c r="S18">
        <f>SUM(S15:S17)</f>
        <v>43816.876038975359</v>
      </c>
    </row>
    <row r="19" spans="12:19">
      <c r="L19" s="6" t="s">
        <v>83</v>
      </c>
      <c r="M19" s="6" t="s">
        <v>334</v>
      </c>
      <c r="N19">
        <f>SUM(N16:N18)</f>
        <v>7042.0796245958909</v>
      </c>
      <c r="O19">
        <f>SUM(O16:O18)</f>
        <v>7646.8838664381828</v>
      </c>
      <c r="P19">
        <f>SUM(P16:P18)</f>
        <v>8913.3753720435034</v>
      </c>
      <c r="Q19">
        <f>SUM(Q16:Q18)</f>
        <v>9682.6890182923435</v>
      </c>
      <c r="R19">
        <f>SUM(R16:R18)</f>
        <v>10531.848157605433</v>
      </c>
    </row>
    <row r="20" spans="12:19">
      <c r="N20">
        <f>N19</f>
        <v>7042.0796245958909</v>
      </c>
      <c r="O20">
        <f>O19</f>
        <v>7646.8838664381828</v>
      </c>
      <c r="P20">
        <f>P19</f>
        <v>8913.3753720435034</v>
      </c>
      <c r="Q20">
        <f>Q19</f>
        <v>9682.6890182923435</v>
      </c>
      <c r="R20">
        <f>R19</f>
        <v>10531.848157605433</v>
      </c>
      <c r="S20">
        <f>S18</f>
        <v>43816.876038975359</v>
      </c>
    </row>
  </sheetData>
  <mergeCells count="2">
    <mergeCell ref="D2:J2"/>
    <mergeCell ref="M2:R2"/>
  </mergeCells>
  <pageMargins left="0.7" right="0.2" top="0.75" bottom="0.75" header="0.3" footer="0.3"/>
  <pageSetup paperSize="9" scale="9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tabColor theme="4" tint="0.79998168889431442"/>
  </sheetPr>
  <dimension ref="A1:AK86"/>
  <sheetViews>
    <sheetView topLeftCell="B7" zoomScale="89" zoomScaleNormal="89" workbookViewId="0">
      <pane xSplit="2" ySplit="2" topLeftCell="D9" activePane="bottomRight" state="frozen"/>
      <selection activeCell="B7" sqref="B7"/>
      <selection pane="topRight" activeCell="D7" sqref="D7"/>
      <selection pane="bottomLeft" activeCell="B9" sqref="B9"/>
      <selection pane="bottomRight" activeCell="U10" sqref="U10"/>
    </sheetView>
  </sheetViews>
  <sheetFormatPr defaultColWidth="9.1796875" defaultRowHeight="14.5"/>
  <cols>
    <col min="1" max="1" width="4.81640625" hidden="1" customWidth="1"/>
    <col min="2" max="2" width="6.7265625" customWidth="1"/>
    <col min="3" max="3" width="11.54296875" customWidth="1"/>
    <col min="4" max="9" width="6.54296875" customWidth="1"/>
    <col min="10" max="10" width="6.54296875" style="62" customWidth="1"/>
    <col min="11" max="15" width="6.54296875" customWidth="1"/>
    <col min="16" max="16" width="9.453125" bestFit="1" customWidth="1"/>
    <col min="19" max="19" width="10.54296875" customWidth="1"/>
    <col min="20" max="20" width="12.26953125" customWidth="1"/>
  </cols>
  <sheetData>
    <row r="1" spans="3:37" hidden="1">
      <c r="C1" s="475" t="s">
        <v>243</v>
      </c>
      <c r="D1" s="475"/>
    </row>
    <row r="2" spans="3:37" hidden="1">
      <c r="C2" s="5" t="s">
        <v>244</v>
      </c>
      <c r="D2" s="5" t="s">
        <v>245</v>
      </c>
      <c r="E2" s="6" t="s">
        <v>225</v>
      </c>
      <c r="F2" s="6" t="s">
        <v>226</v>
      </c>
      <c r="G2" s="6" t="s">
        <v>18</v>
      </c>
    </row>
    <row r="3" spans="3:37" hidden="1">
      <c r="C3" s="212" t="s">
        <v>5</v>
      </c>
      <c r="D3" s="212" t="s">
        <v>15</v>
      </c>
      <c r="E3" s="6" t="s">
        <v>24</v>
      </c>
      <c r="F3" s="10">
        <f>S72/100</f>
        <v>5.6540714354189614E-2</v>
      </c>
      <c r="G3" s="152">
        <f>(O65/O60)^(1/5)-1</f>
        <v>5.832704490506968E-2</v>
      </c>
    </row>
    <row r="4" spans="3:37" hidden="1">
      <c r="C4" s="212">
        <v>2017</v>
      </c>
      <c r="D4" s="212">
        <v>2022</v>
      </c>
      <c r="E4" s="6" t="s">
        <v>227</v>
      </c>
      <c r="F4" s="10">
        <f>J72/100</f>
        <v>5.6427320731196495E-2</v>
      </c>
      <c r="G4" s="63">
        <f>(F65/F60)^(1/5)-1</f>
        <v>5.7775082880410888E-2</v>
      </c>
    </row>
    <row r="5" spans="3:37" hidden="1">
      <c r="C5" s="226" t="s">
        <v>16</v>
      </c>
      <c r="D5" s="226" t="s">
        <v>382</v>
      </c>
      <c r="E5" s="6" t="s">
        <v>24</v>
      </c>
      <c r="F5" s="10">
        <f>S41/100</f>
        <v>5.8327044991269172E-2</v>
      </c>
      <c r="G5" s="63">
        <f>(O35/O30)^(1/5)-1</f>
        <v>5.8327044998334854E-2</v>
      </c>
    </row>
    <row r="6" spans="3:37" hidden="1">
      <c r="C6" s="226">
        <v>2023</v>
      </c>
      <c r="D6" s="226">
        <v>2028</v>
      </c>
      <c r="E6" s="6" t="s">
        <v>227</v>
      </c>
      <c r="F6" s="10">
        <f>J41/100</f>
        <v>5.7775250736649575E-2</v>
      </c>
      <c r="G6" s="63">
        <f>(F35/F30)^(1/5)-1</f>
        <v>5.7775264506429336E-2</v>
      </c>
    </row>
    <row r="7" spans="3:37">
      <c r="P7" s="477" t="s">
        <v>469</v>
      </c>
      <c r="Q7" s="477"/>
      <c r="R7" s="478" t="s">
        <v>470</v>
      </c>
      <c r="S7" s="478"/>
      <c r="T7" s="479" t="s">
        <v>18</v>
      </c>
      <c r="U7" s="479"/>
    </row>
    <row r="8" spans="3:37">
      <c r="C8" s="431" t="s">
        <v>19</v>
      </c>
      <c r="D8" s="431" t="s">
        <v>228</v>
      </c>
      <c r="E8" s="431" t="s">
        <v>229</v>
      </c>
      <c r="F8" s="431" t="s">
        <v>230</v>
      </c>
      <c r="G8" s="431" t="s">
        <v>231</v>
      </c>
      <c r="H8" s="431" t="s">
        <v>232</v>
      </c>
      <c r="I8" s="431" t="s">
        <v>233</v>
      </c>
      <c r="J8" s="432" t="s">
        <v>234</v>
      </c>
      <c r="K8" s="431" t="s">
        <v>235</v>
      </c>
      <c r="L8" s="431" t="s">
        <v>236</v>
      </c>
      <c r="M8" s="431" t="s">
        <v>237</v>
      </c>
      <c r="N8" s="431" t="s">
        <v>238</v>
      </c>
      <c r="O8" s="431" t="s">
        <v>239</v>
      </c>
      <c r="P8" s="434" t="s">
        <v>466</v>
      </c>
      <c r="Q8" s="434" t="s">
        <v>24</v>
      </c>
      <c r="R8" s="435" t="s">
        <v>466</v>
      </c>
      <c r="S8" s="435" t="s">
        <v>24</v>
      </c>
      <c r="T8" s="444" t="s">
        <v>466</v>
      </c>
      <c r="U8" s="444" t="s">
        <v>24</v>
      </c>
    </row>
    <row r="9" spans="3:37">
      <c r="C9" s="6">
        <v>2017</v>
      </c>
      <c r="D9" s="14">
        <v>112.6</v>
      </c>
      <c r="E9" s="14">
        <v>113</v>
      </c>
      <c r="F9" s="14">
        <v>113.2</v>
      </c>
      <c r="G9" s="14">
        <v>113.2</v>
      </c>
      <c r="H9" s="14">
        <v>112.9</v>
      </c>
      <c r="I9" s="14">
        <v>112.7</v>
      </c>
      <c r="J9" s="14">
        <v>113.9</v>
      </c>
      <c r="K9" s="14">
        <v>114.8</v>
      </c>
      <c r="L9" s="14">
        <v>114.9</v>
      </c>
      <c r="M9" s="14">
        <v>115.6</v>
      </c>
      <c r="N9" s="14">
        <v>116.4</v>
      </c>
      <c r="O9" s="14">
        <v>115.7</v>
      </c>
      <c r="P9" s="242">
        <f>AVERAGE(D9:O9)</f>
        <v>114.075</v>
      </c>
      <c r="Q9" s="433">
        <f>AVERAGE(G9:O9,D10:F10)</f>
        <v>114.87499999999999</v>
      </c>
      <c r="R9" s="465"/>
      <c r="S9" s="465"/>
      <c r="T9" s="438">
        <f>((P15/P9)^(1/6))-1</f>
        <v>4.8212613419492456E-2</v>
      </c>
      <c r="U9" s="445">
        <f>((Q15/Q9)^(1/6))-1</f>
        <v>4.7146130470804515E-2</v>
      </c>
      <c r="V9" t="s">
        <v>474</v>
      </c>
    </row>
    <row r="10" spans="3:37">
      <c r="C10" s="6">
        <v>2018</v>
      </c>
      <c r="D10" s="14">
        <v>116</v>
      </c>
      <c r="E10" s="14">
        <v>116.1</v>
      </c>
      <c r="F10" s="14">
        <v>116.3</v>
      </c>
      <c r="G10" s="14">
        <v>117.3</v>
      </c>
      <c r="H10" s="14">
        <v>118.3</v>
      </c>
      <c r="I10" s="14">
        <v>119.1</v>
      </c>
      <c r="J10" s="14">
        <v>119.9</v>
      </c>
      <c r="K10" s="14">
        <v>120.1</v>
      </c>
      <c r="L10" s="14">
        <v>120.9</v>
      </c>
      <c r="M10" s="14">
        <v>122</v>
      </c>
      <c r="N10" s="14">
        <v>121.6</v>
      </c>
      <c r="O10" s="14">
        <v>119.7</v>
      </c>
      <c r="P10" s="242">
        <f t="shared" ref="P10:P15" si="0">AVERAGE(D10:O10)</f>
        <v>118.94166666666666</v>
      </c>
      <c r="Q10" s="433">
        <f t="shared" ref="Q10:Q15" si="1">AVERAGE(G10:O10,D11:F11)</f>
        <v>119.79166666666669</v>
      </c>
      <c r="R10" s="438">
        <f t="shared" ref="R10:R14" si="2">P10/P9-1</f>
        <v>4.2661991379939979E-2</v>
      </c>
      <c r="S10" s="443">
        <f t="shared" ref="S10:S14" si="3">Q10/Q9-1</f>
        <v>4.2800145085237773E-2</v>
      </c>
      <c r="T10" s="438">
        <f>((P15/P10)^(1/5))-1</f>
        <v>4.9326278661072198E-2</v>
      </c>
      <c r="U10" s="443">
        <f>((Q15/Q10)^(1/5))-1</f>
        <v>4.8017498622101362E-2</v>
      </c>
      <c r="V10" t="s">
        <v>460</v>
      </c>
      <c r="X10" s="239" t="s">
        <v>38</v>
      </c>
      <c r="Y10" s="229" t="s">
        <v>39</v>
      </c>
      <c r="Z10" s="229"/>
      <c r="AA10" s="229"/>
      <c r="AB10" s="229"/>
      <c r="AC10" s="229"/>
      <c r="AD10" s="230" t="s">
        <v>385</v>
      </c>
      <c r="AE10" s="229"/>
      <c r="AF10" s="229"/>
      <c r="AG10" s="229"/>
      <c r="AH10" s="229"/>
      <c r="AI10" s="229"/>
      <c r="AJ10" s="229"/>
      <c r="AK10" s="231"/>
    </row>
    <row r="11" spans="3:37">
      <c r="C11" s="6">
        <v>2019</v>
      </c>
      <c r="D11" s="14">
        <v>119.2</v>
      </c>
      <c r="E11" s="14">
        <v>119.5</v>
      </c>
      <c r="F11" s="14">
        <v>119.9</v>
      </c>
      <c r="G11" s="14">
        <v>121.1</v>
      </c>
      <c r="H11" s="14">
        <v>121.6</v>
      </c>
      <c r="I11" s="14">
        <v>121.5</v>
      </c>
      <c r="J11" s="14">
        <v>121.3</v>
      </c>
      <c r="K11" s="14">
        <v>121.5</v>
      </c>
      <c r="L11" s="14">
        <v>121.3</v>
      </c>
      <c r="M11" s="14">
        <v>122</v>
      </c>
      <c r="N11" s="14">
        <v>122.3</v>
      </c>
      <c r="O11" s="14">
        <v>123</v>
      </c>
      <c r="P11" s="242">
        <f t="shared" si="0"/>
        <v>121.18333333333334</v>
      </c>
      <c r="Q11" s="433">
        <f t="shared" si="1"/>
        <v>121.80000000000001</v>
      </c>
      <c r="R11" s="438">
        <f t="shared" si="2"/>
        <v>1.8846773628529379E-2</v>
      </c>
      <c r="S11" s="443">
        <f t="shared" si="3"/>
        <v>1.676521739130421E-2</v>
      </c>
      <c r="T11" s="438">
        <f>((P15/P11)^(1/4))-1</f>
        <v>5.7087574272626229E-2</v>
      </c>
      <c r="U11" s="443">
        <f>((Q15/Q11)^(1/4))-1</f>
        <v>5.5979524638655631E-2</v>
      </c>
      <c r="V11" t="s">
        <v>459</v>
      </c>
      <c r="X11" s="240" t="s">
        <v>38</v>
      </c>
      <c r="Y11" s="228" t="s">
        <v>384</v>
      </c>
      <c r="Z11" s="227"/>
      <c r="AA11" s="227"/>
      <c r="AB11" s="227"/>
      <c r="AC11" s="227"/>
      <c r="AD11" s="232" t="s">
        <v>386</v>
      </c>
      <c r="AE11" s="227"/>
      <c r="AF11" s="233"/>
      <c r="AG11" s="227"/>
      <c r="AH11" s="227"/>
      <c r="AI11" s="227"/>
      <c r="AJ11" s="227"/>
      <c r="AK11" s="234"/>
    </row>
    <row r="12" spans="3:37">
      <c r="C12" s="6">
        <v>2020</v>
      </c>
      <c r="D12" s="14">
        <v>123.4</v>
      </c>
      <c r="E12" s="14">
        <v>122.2</v>
      </c>
      <c r="F12" s="14">
        <v>120.4</v>
      </c>
      <c r="G12" s="14">
        <v>119.2</v>
      </c>
      <c r="H12" s="14">
        <v>117.5</v>
      </c>
      <c r="I12" s="14">
        <v>119.3</v>
      </c>
      <c r="J12" s="14">
        <v>121</v>
      </c>
      <c r="K12" s="14">
        <v>122</v>
      </c>
      <c r="L12" s="14">
        <v>122.9</v>
      </c>
      <c r="M12" s="14">
        <v>123.6</v>
      </c>
      <c r="N12" s="14">
        <v>125.1</v>
      </c>
      <c r="O12" s="14">
        <v>125.4</v>
      </c>
      <c r="P12" s="242">
        <f t="shared" si="0"/>
        <v>121.83333333333333</v>
      </c>
      <c r="Q12" s="433">
        <f t="shared" si="1"/>
        <v>123.375</v>
      </c>
      <c r="R12" s="438">
        <f t="shared" si="2"/>
        <v>5.3637738963003834E-3</v>
      </c>
      <c r="S12" s="443">
        <f t="shared" si="3"/>
        <v>1.2931034482758452E-2</v>
      </c>
      <c r="T12" s="438">
        <f>((P15/P12)^(1/3))-1</f>
        <v>7.4913572001422457E-2</v>
      </c>
      <c r="U12" s="443">
        <f>((Q15/Q12)^(1/3))-1</f>
        <v>7.073180710539928E-2</v>
      </c>
      <c r="V12" t="s">
        <v>458</v>
      </c>
      <c r="X12" s="241"/>
      <c r="Y12" s="235"/>
      <c r="Z12" s="235"/>
      <c r="AA12" s="235"/>
      <c r="AB12" s="235"/>
      <c r="AC12" s="235"/>
      <c r="AD12" s="236" t="s">
        <v>387</v>
      </c>
      <c r="AE12" s="235"/>
      <c r="AF12" s="237"/>
      <c r="AG12" s="235"/>
      <c r="AH12" s="235"/>
      <c r="AI12" s="235"/>
      <c r="AJ12" s="235"/>
      <c r="AK12" s="238"/>
    </row>
    <row r="13" spans="3:37">
      <c r="C13" s="6">
        <v>2021</v>
      </c>
      <c r="D13" s="14">
        <v>126.5</v>
      </c>
      <c r="E13" s="14">
        <v>128.1</v>
      </c>
      <c r="F13" s="14">
        <v>129.9</v>
      </c>
      <c r="G13" s="14">
        <v>132</v>
      </c>
      <c r="H13" s="14">
        <v>132.9</v>
      </c>
      <c r="I13" s="14">
        <v>133.69999999999999</v>
      </c>
      <c r="J13" s="14">
        <v>135</v>
      </c>
      <c r="K13" s="14">
        <v>136.19999999999999</v>
      </c>
      <c r="L13" s="14">
        <v>137.4</v>
      </c>
      <c r="M13" s="14">
        <v>140.69999999999999</v>
      </c>
      <c r="N13" s="14">
        <v>143.69999999999999</v>
      </c>
      <c r="O13" s="14">
        <v>143.30000000000001</v>
      </c>
      <c r="P13" s="242">
        <f t="shared" si="0"/>
        <v>134.95000000000002</v>
      </c>
      <c r="Q13" s="433">
        <f t="shared" si="1"/>
        <v>139.40833333333333</v>
      </c>
      <c r="R13" s="438">
        <f t="shared" si="2"/>
        <v>0.10766073871409043</v>
      </c>
      <c r="S13" s="443">
        <f t="shared" si="3"/>
        <v>0.12995609591354262</v>
      </c>
      <c r="T13" s="438">
        <f>((P15/P13)^(1/2))-1</f>
        <v>5.8904852302352539E-2</v>
      </c>
      <c r="U13" s="443">
        <f>((Q15/Q13)^(1/2))-1</f>
        <v>4.2294080481237506E-2</v>
      </c>
      <c r="V13" t="s">
        <v>457</v>
      </c>
    </row>
    <row r="14" spans="3:37">
      <c r="C14" s="6">
        <v>2022</v>
      </c>
      <c r="D14" s="14">
        <v>143.80000000000001</v>
      </c>
      <c r="E14" s="14">
        <v>145.30000000000001</v>
      </c>
      <c r="F14" s="14">
        <v>148.9</v>
      </c>
      <c r="G14" s="14">
        <v>152.30000000000001</v>
      </c>
      <c r="H14" s="14">
        <v>155</v>
      </c>
      <c r="I14" s="14">
        <v>155.4</v>
      </c>
      <c r="J14" s="14">
        <v>154</v>
      </c>
      <c r="K14" s="14">
        <v>153.19999999999999</v>
      </c>
      <c r="L14" s="14">
        <v>151.9</v>
      </c>
      <c r="M14" s="14">
        <v>152.9</v>
      </c>
      <c r="N14" s="14">
        <v>152.5</v>
      </c>
      <c r="O14" s="14">
        <v>150.5</v>
      </c>
      <c r="P14" s="242">
        <f t="shared" si="0"/>
        <v>151.30833333333334</v>
      </c>
      <c r="Q14" s="433">
        <f t="shared" si="1"/>
        <v>152.52500000000001</v>
      </c>
      <c r="R14" s="438">
        <f t="shared" si="2"/>
        <v>0.12121773496356658</v>
      </c>
      <c r="S14" s="443">
        <f t="shared" si="3"/>
        <v>9.4088110466854058E-2</v>
      </c>
      <c r="T14" s="438">
        <f>P15/P14-1</f>
        <v>5.5075177617158744E-5</v>
      </c>
      <c r="U14" s="443">
        <f>Q15/Q14-1</f>
        <v>-7.0480249139486251E-3</v>
      </c>
      <c r="V14" t="s">
        <v>456</v>
      </c>
    </row>
    <row r="15" spans="3:37">
      <c r="C15" s="6">
        <v>2023</v>
      </c>
      <c r="D15" s="117">
        <v>150.69999999999999</v>
      </c>
      <c r="E15" s="117">
        <v>150.9</v>
      </c>
      <c r="F15" s="117">
        <v>151</v>
      </c>
      <c r="G15" s="117">
        <v>151.1</v>
      </c>
      <c r="H15" s="117">
        <v>149.4</v>
      </c>
      <c r="I15" s="117">
        <v>148.9</v>
      </c>
      <c r="J15" s="117">
        <v>152.1</v>
      </c>
      <c r="K15" s="117">
        <v>152.5</v>
      </c>
      <c r="L15" s="117">
        <v>151.80000000000001</v>
      </c>
      <c r="M15" s="117">
        <v>152.5</v>
      </c>
      <c r="N15" s="117">
        <v>153.1</v>
      </c>
      <c r="O15" s="117">
        <v>151.80000000000001</v>
      </c>
      <c r="P15" s="242">
        <f t="shared" si="0"/>
        <v>151.31666666666663</v>
      </c>
      <c r="Q15" s="433">
        <f t="shared" si="1"/>
        <v>151.44999999999999</v>
      </c>
      <c r="R15" s="438">
        <f t="shared" ref="R15" si="4">P15/P14-1</f>
        <v>5.5075177617158744E-5</v>
      </c>
      <c r="S15" s="443">
        <f t="shared" ref="S15" si="5">Q15/Q14-1</f>
        <v>-7.0480249139486251E-3</v>
      </c>
      <c r="T15" s="6"/>
      <c r="U15" s="6"/>
    </row>
    <row r="16" spans="3:37">
      <c r="C16" s="356">
        <v>2024</v>
      </c>
      <c r="D16" s="117">
        <v>151.19999999999999</v>
      </c>
      <c r="E16" s="117">
        <v>151.19999999999999</v>
      </c>
      <c r="F16" s="117">
        <v>151.80000000000001</v>
      </c>
      <c r="R16" s="402">
        <f>AVERAGE(R10:R14)</f>
        <v>5.9150202516485353E-2</v>
      </c>
      <c r="S16" s="401">
        <f>AVERAGE(S10:S14)</f>
        <v>5.9308120667939425E-2</v>
      </c>
    </row>
    <row r="17" spans="3:22" s="344" customFormat="1">
      <c r="J17" s="62"/>
      <c r="R17" s="402"/>
      <c r="S17" s="400"/>
    </row>
    <row r="18" spans="3:22">
      <c r="C18" s="431" t="s">
        <v>26</v>
      </c>
      <c r="D18" s="431" t="s">
        <v>228</v>
      </c>
      <c r="E18" s="431" t="s">
        <v>229</v>
      </c>
      <c r="F18" s="431" t="s">
        <v>230</v>
      </c>
      <c r="G18" s="431" t="s">
        <v>231</v>
      </c>
      <c r="H18" s="431" t="s">
        <v>232</v>
      </c>
      <c r="I18" s="431" t="s">
        <v>233</v>
      </c>
      <c r="J18" s="432" t="s">
        <v>234</v>
      </c>
      <c r="K18" s="431" t="s">
        <v>235</v>
      </c>
      <c r="L18" s="431" t="s">
        <v>236</v>
      </c>
      <c r="M18" s="431" t="s">
        <v>237</v>
      </c>
      <c r="N18" s="431" t="s">
        <v>238</v>
      </c>
      <c r="O18" s="431" t="s">
        <v>239</v>
      </c>
      <c r="P18" s="434" t="s">
        <v>466</v>
      </c>
      <c r="Q18" s="434" t="s">
        <v>24</v>
      </c>
      <c r="R18" s="435" t="s">
        <v>466</v>
      </c>
      <c r="S18" s="435" t="s">
        <v>24</v>
      </c>
      <c r="T18" s="444" t="s">
        <v>466</v>
      </c>
      <c r="U18" s="444" t="s">
        <v>24</v>
      </c>
    </row>
    <row r="19" spans="3:22">
      <c r="C19" s="6">
        <v>2017</v>
      </c>
      <c r="D19" s="6">
        <v>274</v>
      </c>
      <c r="E19" s="6">
        <v>274</v>
      </c>
      <c r="F19" s="6">
        <v>275</v>
      </c>
      <c r="G19" s="6">
        <v>277</v>
      </c>
      <c r="H19" s="6">
        <v>278</v>
      </c>
      <c r="I19" s="6">
        <v>280</v>
      </c>
      <c r="J19" s="14">
        <v>285</v>
      </c>
      <c r="K19" s="6">
        <v>285</v>
      </c>
      <c r="L19" s="6">
        <v>285</v>
      </c>
      <c r="M19" s="6">
        <v>287</v>
      </c>
      <c r="N19" s="6">
        <v>288</v>
      </c>
      <c r="O19" s="6">
        <v>286</v>
      </c>
      <c r="P19" s="440">
        <f t="shared" ref="P19:P24" si="6">AVERAGE(D19:O19)</f>
        <v>281.16666666666669</v>
      </c>
      <c r="Q19" s="441">
        <f>AVERAGE(G19:O19,D20:F20)</f>
        <v>284.41666666666669</v>
      </c>
      <c r="R19" s="465"/>
      <c r="S19" s="465"/>
      <c r="T19" s="438">
        <f>((P24/P19)^(1/6))-1</f>
        <v>4.7842310950599432E-2</v>
      </c>
      <c r="U19" s="466">
        <f>((Q24/Q19)^(1/6))-1</f>
        <v>4.8373075855541181E-2</v>
      </c>
      <c r="V19" t="s">
        <v>474</v>
      </c>
    </row>
    <row r="20" spans="3:22">
      <c r="C20" s="6">
        <v>2018</v>
      </c>
      <c r="D20" s="453">
        <v>288</v>
      </c>
      <c r="E20" s="454">
        <v>287</v>
      </c>
      <c r="F20" s="454">
        <v>287</v>
      </c>
      <c r="G20" s="454">
        <v>288</v>
      </c>
      <c r="H20" s="454">
        <v>289</v>
      </c>
      <c r="I20" s="454">
        <v>291</v>
      </c>
      <c r="J20" s="454">
        <v>301</v>
      </c>
      <c r="K20" s="454">
        <v>301</v>
      </c>
      <c r="L20" s="454">
        <v>301</v>
      </c>
      <c r="M20" s="454">
        <v>302</v>
      </c>
      <c r="N20" s="454">
        <v>302</v>
      </c>
      <c r="O20" s="454">
        <v>301</v>
      </c>
      <c r="P20" s="440">
        <f t="shared" si="6"/>
        <v>294.83333333333331</v>
      </c>
      <c r="Q20" s="441">
        <f t="shared" ref="Q20:Q24" si="7">AVERAGE(G20:O20,D21:F21)</f>
        <v>299.91666666666669</v>
      </c>
      <c r="R20" s="438">
        <f t="shared" ref="R20:S24" si="8">P20/P19-1</f>
        <v>4.8606994665085779E-2</v>
      </c>
      <c r="S20" s="443">
        <f t="shared" si="8"/>
        <v>5.4497509522414278E-2</v>
      </c>
      <c r="T20" s="438">
        <f>((P25/P20)^(1/5))-1</f>
        <v>5.907383666281496E-2</v>
      </c>
      <c r="U20" s="466">
        <f>((Q25/Q20)^(1/5))-1</f>
        <v>5.7448350442484974E-2</v>
      </c>
      <c r="V20" t="s">
        <v>460</v>
      </c>
    </row>
    <row r="21" spans="3:22">
      <c r="C21" s="6">
        <v>2019</v>
      </c>
      <c r="D21" s="453">
        <v>307</v>
      </c>
      <c r="E21" s="454">
        <v>307</v>
      </c>
      <c r="F21" s="454">
        <v>309</v>
      </c>
      <c r="G21" s="454">
        <v>312</v>
      </c>
      <c r="H21" s="454">
        <v>314</v>
      </c>
      <c r="I21" s="454">
        <v>316</v>
      </c>
      <c r="J21" s="454">
        <v>319</v>
      </c>
      <c r="K21" s="454">
        <v>320</v>
      </c>
      <c r="L21" s="454">
        <v>322</v>
      </c>
      <c r="M21" s="454">
        <v>325</v>
      </c>
      <c r="N21" s="454">
        <v>328</v>
      </c>
      <c r="O21" s="454">
        <v>330</v>
      </c>
      <c r="P21" s="440">
        <f t="shared" si="6"/>
        <v>317.41666666666669</v>
      </c>
      <c r="Q21" s="441">
        <f t="shared" si="7"/>
        <v>322.5</v>
      </c>
      <c r="R21" s="438">
        <f t="shared" si="8"/>
        <v>7.6596947427925555E-2</v>
      </c>
      <c r="S21" s="443">
        <f t="shared" si="8"/>
        <v>7.5298694081689321E-2</v>
      </c>
      <c r="T21" s="438">
        <f>((P25/P21)^(1/4))-1</f>
        <v>5.4737806138171585E-2</v>
      </c>
      <c r="U21" s="443">
        <f>((Q25/Q21)^(1/4))-1</f>
        <v>5.3032258419845046E-2</v>
      </c>
      <c r="V21" t="s">
        <v>459</v>
      </c>
    </row>
    <row r="22" spans="3:22">
      <c r="C22" s="6">
        <v>2020</v>
      </c>
      <c r="D22" s="453">
        <v>330</v>
      </c>
      <c r="E22" s="454">
        <v>328</v>
      </c>
      <c r="F22" s="454">
        <v>326</v>
      </c>
      <c r="G22" s="454">
        <v>329</v>
      </c>
      <c r="H22" s="454">
        <v>330</v>
      </c>
      <c r="I22" s="454">
        <v>332</v>
      </c>
      <c r="J22" s="454">
        <v>336</v>
      </c>
      <c r="K22" s="454">
        <v>338</v>
      </c>
      <c r="L22" s="454">
        <v>340.13</v>
      </c>
      <c r="M22" s="454">
        <v>344.16</v>
      </c>
      <c r="N22" s="454">
        <v>345.31</v>
      </c>
      <c r="O22" s="454">
        <v>342.14</v>
      </c>
      <c r="P22" s="440">
        <f t="shared" si="6"/>
        <v>335.06166666666667</v>
      </c>
      <c r="Q22" s="441">
        <f t="shared" si="7"/>
        <v>338.69416666666666</v>
      </c>
      <c r="R22" s="438">
        <f t="shared" si="8"/>
        <v>5.5589393541611853E-2</v>
      </c>
      <c r="S22" s="443">
        <f t="shared" si="8"/>
        <v>5.0214470284237755E-2</v>
      </c>
      <c r="T22" s="438">
        <f>((P25/P22)^(1/3))-1</f>
        <v>5.445409636676013E-2</v>
      </c>
      <c r="U22" s="443">
        <f>((Q25/Q22)^(1/3))-1</f>
        <v>5.3973200196412829E-2</v>
      </c>
      <c r="V22" t="s">
        <v>458</v>
      </c>
    </row>
    <row r="23" spans="3:22">
      <c r="C23" s="6">
        <v>2021</v>
      </c>
      <c r="D23" s="453">
        <v>340.42</v>
      </c>
      <c r="E23" s="454">
        <v>342.72</v>
      </c>
      <c r="F23" s="454">
        <v>344.45</v>
      </c>
      <c r="G23" s="454">
        <v>345.89</v>
      </c>
      <c r="H23" s="454">
        <v>347.33</v>
      </c>
      <c r="I23" s="454">
        <v>350.5</v>
      </c>
      <c r="J23" s="454">
        <v>353.66</v>
      </c>
      <c r="K23" s="454">
        <v>354.24</v>
      </c>
      <c r="L23" s="454">
        <v>355.1</v>
      </c>
      <c r="M23" s="454">
        <v>359.71</v>
      </c>
      <c r="N23" s="454">
        <v>362.02</v>
      </c>
      <c r="O23" s="454">
        <v>361.15</v>
      </c>
      <c r="P23" s="440">
        <f t="shared" si="6"/>
        <v>351.43249999999995</v>
      </c>
      <c r="Q23" s="441">
        <f t="shared" si="7"/>
        <v>356.06416666666672</v>
      </c>
      <c r="R23" s="438">
        <f t="shared" si="8"/>
        <v>4.8859165228291257E-2</v>
      </c>
      <c r="S23" s="443">
        <f t="shared" si="8"/>
        <v>5.1285205679657109E-2</v>
      </c>
      <c r="T23" s="438">
        <f>((P25/P23)^(1/2))-1</f>
        <v>5.7262743899516355E-2</v>
      </c>
      <c r="U23" s="443">
        <f>((Q25/Q23)^(1/2))-1</f>
        <v>5.5319773672359629E-2</v>
      </c>
      <c r="V23" t="s">
        <v>457</v>
      </c>
    </row>
    <row r="24" spans="3:22">
      <c r="C24" s="6">
        <v>2022</v>
      </c>
      <c r="D24" s="453">
        <v>360.29</v>
      </c>
      <c r="E24" s="454">
        <v>360</v>
      </c>
      <c r="F24" s="454">
        <v>362.88</v>
      </c>
      <c r="G24" s="454">
        <v>367.78</v>
      </c>
      <c r="H24" s="454">
        <v>371.52</v>
      </c>
      <c r="I24" s="454">
        <v>372.1</v>
      </c>
      <c r="J24" s="454">
        <v>374.11</v>
      </c>
      <c r="K24" s="454">
        <v>374.98</v>
      </c>
      <c r="L24" s="454">
        <v>378.14</v>
      </c>
      <c r="M24" s="454">
        <v>381.6</v>
      </c>
      <c r="N24" s="454">
        <v>381.6</v>
      </c>
      <c r="O24" s="454">
        <v>381.02</v>
      </c>
      <c r="P24" s="440">
        <f t="shared" si="6"/>
        <v>372.16833333333335</v>
      </c>
      <c r="Q24" s="441">
        <f t="shared" si="7"/>
        <v>377.61583333333328</v>
      </c>
      <c r="R24" s="438">
        <f t="shared" si="8"/>
        <v>5.9003744199336738E-2</v>
      </c>
      <c r="S24" s="443">
        <f t="shared" si="8"/>
        <v>6.0527479831584463E-2</v>
      </c>
      <c r="T24" s="438">
        <f>P25/P24-1</f>
        <v>5.5524605801138271E-2</v>
      </c>
      <c r="U24" s="443">
        <f>Q25/Q24-1</f>
        <v>5.0137639885333485E-2</v>
      </c>
      <c r="V24" t="s">
        <v>456</v>
      </c>
    </row>
    <row r="25" spans="3:22">
      <c r="C25" s="6">
        <v>2023</v>
      </c>
      <c r="D25" s="462">
        <v>382.46</v>
      </c>
      <c r="E25" s="463">
        <v>382.18</v>
      </c>
      <c r="F25" s="463">
        <v>383.9</v>
      </c>
      <c r="G25" s="464">
        <v>386.5</v>
      </c>
      <c r="H25" s="464">
        <v>387.94</v>
      </c>
      <c r="I25" s="464">
        <v>392.83</v>
      </c>
      <c r="J25" s="464">
        <v>402.34</v>
      </c>
      <c r="K25" s="464">
        <v>400.9</v>
      </c>
      <c r="L25" s="464">
        <f>137.5*2.88</f>
        <v>396</v>
      </c>
      <c r="M25" s="464">
        <f>138.4*2.88</f>
        <v>398.59199999999998</v>
      </c>
      <c r="N25" s="464">
        <f>139.1*2.88</f>
        <v>400.60799999999995</v>
      </c>
      <c r="O25" s="464">
        <f>138.8*2.88</f>
        <v>399.74400000000003</v>
      </c>
      <c r="P25" s="440">
        <f t="shared" ref="P25" si="9">AVERAGE(D25:O25)</f>
        <v>392.83283333333333</v>
      </c>
      <c r="Q25" s="441">
        <f t="shared" ref="Q25" si="10">AVERAGE(G25:O25,D26:F26)</f>
        <v>396.54860000000002</v>
      </c>
      <c r="R25" s="442"/>
      <c r="S25" s="439"/>
      <c r="T25" s="436"/>
      <c r="U25" s="437"/>
    </row>
    <row r="26" spans="3:22">
      <c r="C26" s="6">
        <v>2024</v>
      </c>
      <c r="D26" s="461">
        <f>138.9*2.88</f>
        <v>400.03199999999998</v>
      </c>
      <c r="R26" s="402">
        <f>AVERAGE(R20:R24)</f>
        <v>5.7731249012450234E-2</v>
      </c>
      <c r="S26" s="424">
        <f>AVERAGE(S20:S24)</f>
        <v>5.8364671879916584E-2</v>
      </c>
    </row>
    <row r="27" spans="3:22" hidden="1">
      <c r="F27" t="s">
        <v>19</v>
      </c>
      <c r="G27" t="s">
        <v>22</v>
      </c>
      <c r="Q27" s="2"/>
    </row>
    <row r="28" spans="3:22" hidden="1">
      <c r="C28" t="s">
        <v>226</v>
      </c>
      <c r="D28" t="s">
        <v>240</v>
      </c>
      <c r="F28" s="223">
        <v>40</v>
      </c>
      <c r="G28" s="223">
        <v>60</v>
      </c>
      <c r="L28" t="s">
        <v>226</v>
      </c>
      <c r="M28" t="s">
        <v>24</v>
      </c>
      <c r="S28" s="62"/>
    </row>
    <row r="29" spans="3:22" hidden="1">
      <c r="C29" s="243" t="s">
        <v>25</v>
      </c>
      <c r="D29" s="243" t="s">
        <v>19</v>
      </c>
      <c r="E29" s="243" t="s">
        <v>26</v>
      </c>
      <c r="F29" s="243" t="s">
        <v>27</v>
      </c>
      <c r="G29" s="243" t="s">
        <v>28</v>
      </c>
      <c r="H29" s="243" t="s">
        <v>29</v>
      </c>
      <c r="I29" s="243" t="s">
        <v>30</v>
      </c>
      <c r="J29" s="244" t="s">
        <v>31</v>
      </c>
      <c r="L29" s="243" t="s">
        <v>25</v>
      </c>
      <c r="M29" s="243" t="s">
        <v>19</v>
      </c>
      <c r="N29" s="243" t="s">
        <v>26</v>
      </c>
      <c r="O29" s="243" t="s">
        <v>27</v>
      </c>
      <c r="P29" s="243" t="s">
        <v>28</v>
      </c>
      <c r="Q29" s="243" t="s">
        <v>29</v>
      </c>
      <c r="R29" s="243" t="s">
        <v>30</v>
      </c>
      <c r="S29" s="244" t="s">
        <v>31</v>
      </c>
    </row>
    <row r="30" spans="3:22" hidden="1">
      <c r="C30" s="6">
        <v>2023</v>
      </c>
      <c r="D30" s="14">
        <f>J50</f>
        <v>160.10220805374564</v>
      </c>
      <c r="E30" s="14">
        <f>J51</f>
        <v>393.63575042899259</v>
      </c>
      <c r="F30" s="14">
        <f t="shared" ref="F30:F35" si="11">E30*$G$28%+D30*$F$28%</f>
        <v>300.2223334788938</v>
      </c>
      <c r="G30" s="6"/>
      <c r="H30" s="6"/>
      <c r="I30" s="6"/>
      <c r="J30" s="4"/>
      <c r="L30" s="6" t="s">
        <v>16</v>
      </c>
      <c r="M30" s="14">
        <f>J45</f>
        <v>161.42252469538809</v>
      </c>
      <c r="N30" s="14">
        <f>J46</f>
        <v>399.64025424255442</v>
      </c>
      <c r="O30" s="14">
        <f t="shared" ref="O30:O35" si="12">N30*$G$28%+M30*$F$28%</f>
        <v>304.35316242368788</v>
      </c>
      <c r="P30" s="6"/>
      <c r="Q30" s="6"/>
      <c r="R30" s="6"/>
      <c r="S30" s="4"/>
    </row>
    <row r="31" spans="3:22" hidden="1">
      <c r="C31" s="6">
        <v>2024</v>
      </c>
      <c r="D31" s="14">
        <f>K50</f>
        <v>169.40717314766661</v>
      </c>
      <c r="E31" s="14">
        <f>K51</f>
        <v>416.34145126747165</v>
      </c>
      <c r="F31" s="14">
        <f t="shared" si="11"/>
        <v>317.5677400195496</v>
      </c>
      <c r="G31" s="4">
        <f>F31/$F$30</f>
        <v>1.0577752039285753</v>
      </c>
      <c r="H31" s="4">
        <f>LN(G31)</f>
        <v>5.6167838203293491E-2</v>
      </c>
      <c r="I31" s="6">
        <v>1</v>
      </c>
      <c r="J31" s="4">
        <f>H31*I31</f>
        <v>5.6167838203293491E-2</v>
      </c>
      <c r="L31" s="6" t="s">
        <v>378</v>
      </c>
      <c r="M31" s="14">
        <f>K45</f>
        <v>170.83908525837194</v>
      </c>
      <c r="N31" s="14">
        <f>K46</f>
        <v>422.94924818491512</v>
      </c>
      <c r="O31" s="14">
        <f t="shared" si="12"/>
        <v>322.10518301429784</v>
      </c>
      <c r="P31" s="4">
        <f>O31/$O$30</f>
        <v>1.0583270449672459</v>
      </c>
      <c r="Q31" s="4">
        <f>LN(P31)</f>
        <v>5.6689401895660754E-2</v>
      </c>
      <c r="R31" s="6">
        <v>1</v>
      </c>
      <c r="S31" s="4">
        <f>Q31*R31</f>
        <v>5.6689401895660754E-2</v>
      </c>
    </row>
    <row r="32" spans="3:22" hidden="1">
      <c r="C32" s="6">
        <v>2025</v>
      </c>
      <c r="D32" s="14">
        <f>L50</f>
        <v>179.25293262819605</v>
      </c>
      <c r="E32" s="14">
        <f>L51</f>
        <v>440.35686254257809</v>
      </c>
      <c r="F32" s="14">
        <f t="shared" si="11"/>
        <v>335.91529057682527</v>
      </c>
      <c r="G32" s="4">
        <f>F32/$F$30</f>
        <v>1.1188884140774316</v>
      </c>
      <c r="H32" s="4">
        <f>LN(G32)</f>
        <v>0.11233570503436846</v>
      </c>
      <c r="I32" s="6">
        <v>2</v>
      </c>
      <c r="J32" s="4">
        <f>H32*I32</f>
        <v>0.22467141006873692</v>
      </c>
      <c r="L32" s="6" t="s">
        <v>379</v>
      </c>
      <c r="M32" s="14">
        <f>L45</f>
        <v>180.80495957421442</v>
      </c>
      <c r="N32" s="14">
        <f>L46</f>
        <v>447.61773780579489</v>
      </c>
      <c r="O32" s="14">
        <f t="shared" si="12"/>
        <v>340.89262651316272</v>
      </c>
      <c r="P32" s="4">
        <f>O32/$O$30</f>
        <v>1.1200561341255542</v>
      </c>
      <c r="Q32" s="4">
        <f>LN(P32)</f>
        <v>0.11337880380600929</v>
      </c>
      <c r="R32" s="6">
        <v>2</v>
      </c>
      <c r="S32" s="4">
        <f>Q32*R32</f>
        <v>0.22675760761201857</v>
      </c>
    </row>
    <row r="33" spans="2:19" hidden="1">
      <c r="C33" s="6">
        <v>2026</v>
      </c>
      <c r="D33" s="14">
        <f>M50</f>
        <v>189.67091687316292</v>
      </c>
      <c r="E33" s="14">
        <f>M51</f>
        <v>465.75753098330358</v>
      </c>
      <c r="F33" s="14">
        <f t="shared" si="11"/>
        <v>355.32288533924731</v>
      </c>
      <c r="G33" s="4">
        <f>F33/$F$30</f>
        <v>1.1835324881459133</v>
      </c>
      <c r="H33" s="4">
        <f>LN(G33)</f>
        <v>0.16850360050000207</v>
      </c>
      <c r="I33" s="6">
        <v>3</v>
      </c>
      <c r="J33" s="4">
        <f>H33*I33</f>
        <v>0.50551080150000627</v>
      </c>
      <c r="L33" s="6" t="s">
        <v>380</v>
      </c>
      <c r="M33" s="14">
        <f>M45</f>
        <v>191.35219178441091</v>
      </c>
      <c r="N33" s="14">
        <f>M46</f>
        <v>473.72501560938684</v>
      </c>
      <c r="O33" s="14">
        <f t="shared" si="12"/>
        <v>360.77588607939646</v>
      </c>
      <c r="P33" s="4">
        <f>O33/$O$30</f>
        <v>1.1853856986613562</v>
      </c>
      <c r="Q33" s="4">
        <f>LN(P33)</f>
        <v>0.17006820573104547</v>
      </c>
      <c r="R33" s="6">
        <v>3</v>
      </c>
      <c r="S33" s="4">
        <f>Q33*R33</f>
        <v>0.51020461719313648</v>
      </c>
    </row>
    <row r="34" spans="2:19" hidden="1">
      <c r="C34" s="6">
        <v>2027</v>
      </c>
      <c r="D34" s="14">
        <f>N50</f>
        <v>200.69438295955382</v>
      </c>
      <c r="E34" s="14">
        <f>N51</f>
        <v>492.62336100572986</v>
      </c>
      <c r="F34" s="14">
        <f t="shared" si="11"/>
        <v>375.8517697872594</v>
      </c>
      <c r="G34" s="4">
        <f>F34/$F$30</f>
        <v>1.2519114265484266</v>
      </c>
      <c r="H34" s="4">
        <f>LN(G34)</f>
        <v>0.22467152460697165</v>
      </c>
      <c r="I34" s="6">
        <v>4</v>
      </c>
      <c r="J34" s="4">
        <f>H34*I34</f>
        <v>0.8986860984278866</v>
      </c>
      <c r="L34" s="6" t="s">
        <v>381</v>
      </c>
      <c r="M34" s="14">
        <f>N45</f>
        <v>202.5146953210012</v>
      </c>
      <c r="N34" s="14">
        <f>N46</f>
        <v>501.35499883045185</v>
      </c>
      <c r="O34" s="14">
        <f t="shared" si="12"/>
        <v>381.81887742667158</v>
      </c>
      <c r="P34" s="4">
        <f>O34/$O$30</f>
        <v>1.2545257436659858</v>
      </c>
      <c r="Q34" s="4">
        <f>LN(P34)</f>
        <v>0.22675760767076941</v>
      </c>
      <c r="R34" s="6">
        <v>4</v>
      </c>
      <c r="S34" s="4">
        <f>Q34*R34</f>
        <v>0.90703043068307765</v>
      </c>
    </row>
    <row r="35" spans="2:19" hidden="1">
      <c r="C35" s="6">
        <v>2028</v>
      </c>
      <c r="D35" s="14">
        <f>O50</f>
        <v>212.35852082926863</v>
      </c>
      <c r="E35" s="14">
        <f>O51</f>
        <v>521.03886607317384</v>
      </c>
      <c r="F35" s="14">
        <f t="shared" si="11"/>
        <v>397.56672797561174</v>
      </c>
      <c r="G35" s="4">
        <f>F35/$F$30</f>
        <v>1.3242410162119449</v>
      </c>
      <c r="H35" s="4">
        <f>LN(G35)</f>
        <v>0.28083947736205461</v>
      </c>
      <c r="I35" s="6">
        <v>5</v>
      </c>
      <c r="J35" s="4">
        <f>H35*I35</f>
        <v>1.4041973868102731</v>
      </c>
      <c r="L35" s="6" t="s">
        <v>382</v>
      </c>
      <c r="M35" s="14">
        <f>O45</f>
        <v>214.32836195137395</v>
      </c>
      <c r="N35" s="14">
        <f>O46</f>
        <v>530.59649917145259</v>
      </c>
      <c r="O35" s="14">
        <f t="shared" si="12"/>
        <v>404.08924428342112</v>
      </c>
      <c r="P35" s="4">
        <f>O35/$O$30</f>
        <v>1.3276985232073633</v>
      </c>
      <c r="Q35" s="4">
        <f>LN(P35)</f>
        <v>0.28344700962518132</v>
      </c>
      <c r="R35" s="6">
        <v>5</v>
      </c>
      <c r="S35" s="4">
        <f>Q35*R35</f>
        <v>1.4172350481259066</v>
      </c>
    </row>
    <row r="36" spans="2:19" hidden="1">
      <c r="C36" s="12" t="s">
        <v>32</v>
      </c>
      <c r="D36" s="6"/>
      <c r="E36" s="6"/>
      <c r="F36" s="6"/>
      <c r="G36" s="6"/>
      <c r="H36" s="6"/>
      <c r="I36" s="6"/>
      <c r="J36" s="65">
        <f>SUM(J31:J35)</f>
        <v>3.0892335350101963</v>
      </c>
      <c r="L36" s="12" t="s">
        <v>32</v>
      </c>
      <c r="M36" s="6"/>
      <c r="N36" s="6"/>
      <c r="O36" s="6"/>
      <c r="P36" s="6"/>
      <c r="Q36" s="6"/>
      <c r="R36" s="6"/>
      <c r="S36" s="65">
        <f>SUM(S31:S35)</f>
        <v>3.1179171055098003</v>
      </c>
    </row>
    <row r="37" spans="2:19" hidden="1">
      <c r="C37" s="12" t="s">
        <v>33</v>
      </c>
      <c r="D37" s="6"/>
      <c r="E37" s="6"/>
      <c r="F37" s="6"/>
      <c r="G37" s="6"/>
      <c r="H37" s="6"/>
      <c r="I37" s="6"/>
      <c r="J37" s="65">
        <f>J36*6</f>
        <v>18.535401210061178</v>
      </c>
      <c r="L37" s="12" t="s">
        <v>33</v>
      </c>
      <c r="M37" s="6"/>
      <c r="N37" s="6"/>
      <c r="O37" s="6"/>
      <c r="P37" s="6"/>
      <c r="Q37" s="6"/>
      <c r="R37" s="6"/>
      <c r="S37" s="65">
        <f>S36*6</f>
        <v>18.707502633058802</v>
      </c>
    </row>
    <row r="38" spans="2:19" hidden="1">
      <c r="C38" s="12" t="s">
        <v>34</v>
      </c>
      <c r="D38" s="6"/>
      <c r="E38" s="6"/>
      <c r="F38" s="6"/>
      <c r="G38" s="6"/>
      <c r="H38" s="6"/>
      <c r="I38" s="6"/>
      <c r="J38" s="65">
        <f>6*5*11</f>
        <v>330</v>
      </c>
      <c r="L38" s="12" t="s">
        <v>34</v>
      </c>
      <c r="M38" s="6"/>
      <c r="N38" s="6"/>
      <c r="O38" s="6"/>
      <c r="P38" s="6"/>
      <c r="Q38" s="6"/>
      <c r="R38" s="6"/>
      <c r="S38" s="65">
        <v>330</v>
      </c>
    </row>
    <row r="39" spans="2:19" hidden="1">
      <c r="C39" s="12" t="s">
        <v>35</v>
      </c>
      <c r="D39" s="6"/>
      <c r="E39" s="6"/>
      <c r="F39" s="6"/>
      <c r="G39" s="6"/>
      <c r="H39" s="6"/>
      <c r="I39" s="6"/>
      <c r="J39" s="65">
        <f>J37/J38</f>
        <v>5.6167882454730839E-2</v>
      </c>
      <c r="L39" s="12" t="s">
        <v>35</v>
      </c>
      <c r="M39" s="6"/>
      <c r="N39" s="6"/>
      <c r="O39" s="6"/>
      <c r="P39" s="6"/>
      <c r="Q39" s="6"/>
      <c r="R39" s="6"/>
      <c r="S39" s="65">
        <f>S37/S38</f>
        <v>5.6689401918360006E-2</v>
      </c>
    </row>
    <row r="40" spans="2:19" hidden="1">
      <c r="C40" s="12" t="s">
        <v>36</v>
      </c>
      <c r="D40" s="6"/>
      <c r="E40" s="6"/>
      <c r="F40" s="6"/>
      <c r="G40" s="6"/>
      <c r="H40" s="6"/>
      <c r="I40" s="6"/>
      <c r="J40" s="65">
        <f>EXP(J39)-1</f>
        <v>5.7775250736649575E-2</v>
      </c>
      <c r="L40" s="12" t="s">
        <v>36</v>
      </c>
      <c r="M40" s="6"/>
      <c r="N40" s="6"/>
      <c r="O40" s="6"/>
      <c r="P40" s="6"/>
      <c r="Q40" s="6"/>
      <c r="R40" s="6"/>
      <c r="S40" s="65">
        <f>EXP(S39)-1</f>
        <v>5.8327044991269172E-2</v>
      </c>
    </row>
    <row r="41" spans="2:19" hidden="1">
      <c r="C41" s="12" t="s">
        <v>37</v>
      </c>
      <c r="D41" s="6"/>
      <c r="E41" s="6"/>
      <c r="F41" s="6"/>
      <c r="G41" s="6"/>
      <c r="H41" s="6"/>
      <c r="I41" s="6"/>
      <c r="J41" s="65">
        <f>J40*100</f>
        <v>5.7775250736649575</v>
      </c>
      <c r="L41" s="12" t="s">
        <v>37</v>
      </c>
      <c r="M41" s="6"/>
      <c r="N41" s="6"/>
      <c r="O41" s="6"/>
      <c r="P41" s="6"/>
      <c r="Q41" s="6"/>
      <c r="R41" s="6"/>
      <c r="S41" s="65">
        <f>S40*100</f>
        <v>5.8327044991269172</v>
      </c>
    </row>
    <row r="42" spans="2:19" hidden="1">
      <c r="F42">
        <f>(F35/F30)^(1/5)-1</f>
        <v>5.7775264506429336E-2</v>
      </c>
    </row>
    <row r="43" spans="2:19" hidden="1"/>
    <row r="44" spans="2:19" hidden="1">
      <c r="B44" s="221" t="s">
        <v>20</v>
      </c>
      <c r="C44" s="221" t="s">
        <v>5</v>
      </c>
      <c r="D44" s="221" t="s">
        <v>6</v>
      </c>
      <c r="E44" s="221" t="s">
        <v>12</v>
      </c>
      <c r="F44" s="221" t="s">
        <v>13</v>
      </c>
      <c r="G44" s="221" t="s">
        <v>14</v>
      </c>
      <c r="H44" s="221" t="s">
        <v>15</v>
      </c>
      <c r="I44" s="220" t="s">
        <v>18</v>
      </c>
      <c r="J44" s="221" t="s">
        <v>16</v>
      </c>
      <c r="K44" s="221" t="s">
        <v>378</v>
      </c>
      <c r="L44" s="221" t="s">
        <v>379</v>
      </c>
      <c r="M44" s="221" t="s">
        <v>380</v>
      </c>
      <c r="N44" s="221" t="s">
        <v>381</v>
      </c>
      <c r="O44" s="221" t="s">
        <v>382</v>
      </c>
    </row>
    <row r="45" spans="2:19" hidden="1">
      <c r="B45" s="6" t="s">
        <v>19</v>
      </c>
      <c r="C45" s="66">
        <f>Q9</f>
        <v>114.87499999999999</v>
      </c>
      <c r="D45" s="66">
        <f>Q10</f>
        <v>119.79166666666669</v>
      </c>
      <c r="E45" s="66">
        <f>Q11</f>
        <v>121.80000000000001</v>
      </c>
      <c r="F45" s="66">
        <f>Q12</f>
        <v>123.375</v>
      </c>
      <c r="G45" s="66">
        <f>Q13</f>
        <v>139.40833333333333</v>
      </c>
      <c r="H45" s="66">
        <f>Q14</f>
        <v>152.52500000000001</v>
      </c>
      <c r="I45" s="242">
        <f>(H45/C45)^(1/5)-1</f>
        <v>5.8334861140062921E-2</v>
      </c>
      <c r="J45" s="66">
        <f>H45*(1+I45)</f>
        <v>161.42252469538809</v>
      </c>
      <c r="K45" s="66">
        <f>J45*(1+$I$45)</f>
        <v>170.83908525837194</v>
      </c>
      <c r="L45" s="66">
        <f>K45*(1+$I$45)</f>
        <v>180.80495957421442</v>
      </c>
      <c r="M45" s="66">
        <f>L45*(1+$I$45)</f>
        <v>191.35219178441091</v>
      </c>
      <c r="N45" s="66">
        <f>M45*(1+$I$45)</f>
        <v>202.5146953210012</v>
      </c>
      <c r="O45" s="66">
        <f>N45*(1+$I$45)</f>
        <v>214.32836195137395</v>
      </c>
    </row>
    <row r="46" spans="2:19" hidden="1">
      <c r="B46" s="6" t="s">
        <v>22</v>
      </c>
      <c r="C46" s="66">
        <f>Q19</f>
        <v>284.41666666666669</v>
      </c>
      <c r="D46" s="66">
        <f>Q20</f>
        <v>299.91666666666669</v>
      </c>
      <c r="E46" s="66">
        <f>Q21</f>
        <v>322.5</v>
      </c>
      <c r="F46" s="66">
        <f>Q22</f>
        <v>338.69416666666666</v>
      </c>
      <c r="G46" s="66">
        <f>Q23</f>
        <v>356.06416666666672</v>
      </c>
      <c r="H46" s="66">
        <f>Q24</f>
        <v>377.61583333333328</v>
      </c>
      <c r="I46" s="242">
        <f>(H46/C46)^(1/5)-1</f>
        <v>5.8324940230404687E-2</v>
      </c>
      <c r="J46" s="66">
        <f>H46*(1+I46)</f>
        <v>399.64025424255442</v>
      </c>
      <c r="K46" s="66">
        <f>J46*(1+$I$46)</f>
        <v>422.94924818491512</v>
      </c>
      <c r="L46" s="66">
        <f>K46*(1+$I$46)</f>
        <v>447.61773780579489</v>
      </c>
      <c r="M46" s="66">
        <f>L46*(1+$I$46)</f>
        <v>473.72501560938684</v>
      </c>
      <c r="N46" s="66">
        <f>M46*(1+$I$46)</f>
        <v>501.35499883045185</v>
      </c>
      <c r="O46" s="66">
        <f>N46*(1+$I$46)</f>
        <v>530.59649917145259</v>
      </c>
    </row>
    <row r="47" spans="2:19" hidden="1">
      <c r="C47" s="3"/>
      <c r="D47" s="3"/>
      <c r="E47" s="3"/>
      <c r="F47" s="3"/>
      <c r="G47" s="3"/>
      <c r="H47" s="3"/>
      <c r="I47" s="2"/>
      <c r="J47"/>
    </row>
    <row r="48" spans="2:19" hidden="1">
      <c r="J48"/>
    </row>
    <row r="49" spans="2:19" hidden="1">
      <c r="B49" s="221" t="s">
        <v>242</v>
      </c>
      <c r="C49" s="221">
        <v>2017</v>
      </c>
      <c r="D49" s="221">
        <v>2018</v>
      </c>
      <c r="E49" s="221">
        <v>2019</v>
      </c>
      <c r="F49" s="221">
        <v>2020</v>
      </c>
      <c r="G49" s="221">
        <v>2021</v>
      </c>
      <c r="H49" s="221">
        <v>2022</v>
      </c>
      <c r="I49" s="220" t="s">
        <v>18</v>
      </c>
      <c r="J49" s="221">
        <v>2023</v>
      </c>
      <c r="K49" s="221">
        <v>2024</v>
      </c>
      <c r="L49" s="221">
        <v>2025</v>
      </c>
      <c r="M49" s="221">
        <v>2026</v>
      </c>
      <c r="N49" s="221">
        <v>2027</v>
      </c>
      <c r="O49" s="221">
        <v>2028</v>
      </c>
    </row>
    <row r="50" spans="2:19" hidden="1">
      <c r="B50" s="6" t="s">
        <v>19</v>
      </c>
      <c r="C50" s="66">
        <f>P9</f>
        <v>114.075</v>
      </c>
      <c r="D50" s="66">
        <f>P10</f>
        <v>118.94166666666666</v>
      </c>
      <c r="E50" s="66">
        <f>P11</f>
        <v>121.18333333333334</v>
      </c>
      <c r="F50" s="66">
        <f>P12</f>
        <v>121.83333333333333</v>
      </c>
      <c r="G50" s="66">
        <f>P13</f>
        <v>134.95000000000002</v>
      </c>
      <c r="H50" s="66">
        <f>P14</f>
        <v>151.30833333333334</v>
      </c>
      <c r="I50" s="242">
        <f>(H50/C50)^(1/5)-1</f>
        <v>5.8118905460674997E-2</v>
      </c>
      <c r="J50" s="66">
        <f>H50*(1+I50)</f>
        <v>160.10220805374564</v>
      </c>
      <c r="K50" s="66">
        <f>J50*(1+$I$50)</f>
        <v>169.40717314766661</v>
      </c>
      <c r="L50" s="66">
        <f>K50*(1+$I$50)</f>
        <v>179.25293262819605</v>
      </c>
      <c r="M50" s="66">
        <f>L50*(1+$I$50)</f>
        <v>189.67091687316292</v>
      </c>
      <c r="N50" s="66">
        <f>M50*(1+$I$50)</f>
        <v>200.69438295955382</v>
      </c>
      <c r="O50" s="66">
        <f>N50*(1+$I$50)</f>
        <v>212.35852082926863</v>
      </c>
    </row>
    <row r="51" spans="2:19" hidden="1">
      <c r="B51" s="6" t="s">
        <v>22</v>
      </c>
      <c r="C51" s="66">
        <f>P19</f>
        <v>281.16666666666669</v>
      </c>
      <c r="D51" s="66">
        <f>P20</f>
        <v>294.83333333333331</v>
      </c>
      <c r="E51" s="66">
        <f>P21</f>
        <v>317.41666666666669</v>
      </c>
      <c r="F51" s="66">
        <f>P22</f>
        <v>335.06166666666667</v>
      </c>
      <c r="G51" s="66">
        <f>P23</f>
        <v>351.43249999999995</v>
      </c>
      <c r="H51" s="66">
        <f>P24</f>
        <v>372.16833333333335</v>
      </c>
      <c r="I51" s="242">
        <f>(H51/C51)^(1/5)-1</f>
        <v>5.7682008846335453E-2</v>
      </c>
      <c r="J51" s="66">
        <f>H51*(1+I51)</f>
        <v>393.63575042899259</v>
      </c>
      <c r="K51" s="66">
        <f>J51*(1+$I$51)</f>
        <v>416.34145126747165</v>
      </c>
      <c r="L51" s="66">
        <f>K51*(1+$I$51)</f>
        <v>440.35686254257809</v>
      </c>
      <c r="M51" s="66">
        <f>L51*(1+$I$51)</f>
        <v>465.75753098330358</v>
      </c>
      <c r="N51" s="66">
        <f>M51*(1+$I$51)</f>
        <v>492.62336100572986</v>
      </c>
      <c r="O51" s="66">
        <f>N51*(1+$I$51)</f>
        <v>521.03886607317384</v>
      </c>
    </row>
    <row r="52" spans="2:19" hidden="1">
      <c r="J52"/>
    </row>
    <row r="53" spans="2:19" hidden="1">
      <c r="B53" s="239" t="s">
        <v>38</v>
      </c>
      <c r="C53" s="229" t="s">
        <v>39</v>
      </c>
      <c r="D53" s="229"/>
      <c r="E53" s="229"/>
      <c r="F53" s="229"/>
      <c r="G53" s="229"/>
      <c r="H53" s="230" t="s">
        <v>385</v>
      </c>
      <c r="I53" s="229"/>
      <c r="J53" s="229"/>
      <c r="K53" s="229"/>
      <c r="L53" s="229"/>
      <c r="M53" s="229"/>
      <c r="N53" s="229"/>
      <c r="O53" s="231"/>
    </row>
    <row r="54" spans="2:19" hidden="1">
      <c r="B54" s="240" t="s">
        <v>38</v>
      </c>
      <c r="C54" s="228" t="s">
        <v>384</v>
      </c>
      <c r="D54" s="227"/>
      <c r="E54" s="227"/>
      <c r="F54" s="227"/>
      <c r="G54" s="227"/>
      <c r="H54" s="232" t="s">
        <v>386</v>
      </c>
      <c r="I54" s="227"/>
      <c r="J54" s="233"/>
      <c r="K54" s="227"/>
      <c r="L54" s="227"/>
      <c r="M54" s="227"/>
      <c r="N54" s="227"/>
      <c r="O54" s="234"/>
    </row>
    <row r="55" spans="2:19" hidden="1">
      <c r="B55" s="241"/>
      <c r="C55" s="235"/>
      <c r="D55" s="235"/>
      <c r="E55" s="235"/>
      <c r="F55" s="235"/>
      <c r="G55" s="235"/>
      <c r="H55" s="236" t="s">
        <v>387</v>
      </c>
      <c r="I55" s="235"/>
      <c r="J55" s="237"/>
      <c r="K55" s="235"/>
      <c r="L55" s="235"/>
      <c r="M55" s="235"/>
      <c r="N55" s="235"/>
      <c r="O55" s="238"/>
    </row>
    <row r="56" spans="2:19" hidden="1"/>
    <row r="57" spans="2:19" hidden="1">
      <c r="F57" t="s">
        <v>19</v>
      </c>
      <c r="G57" t="s">
        <v>22</v>
      </c>
      <c r="Q57" s="2"/>
    </row>
    <row r="58" spans="2:19" hidden="1">
      <c r="C58" t="s">
        <v>226</v>
      </c>
      <c r="D58" t="s">
        <v>240</v>
      </c>
      <c r="E58" s="64"/>
      <c r="F58" s="223">
        <v>40</v>
      </c>
      <c r="G58" s="223">
        <v>60</v>
      </c>
      <c r="L58" t="s">
        <v>226</v>
      </c>
      <c r="M58" t="s">
        <v>24</v>
      </c>
      <c r="N58" s="64"/>
      <c r="S58" s="62"/>
    </row>
    <row r="59" spans="2:19" hidden="1">
      <c r="C59" s="224" t="s">
        <v>25</v>
      </c>
      <c r="D59" s="224" t="s">
        <v>19</v>
      </c>
      <c r="E59" s="224" t="s">
        <v>26</v>
      </c>
      <c r="F59" s="224" t="s">
        <v>27</v>
      </c>
      <c r="G59" s="224" t="s">
        <v>28</v>
      </c>
      <c r="H59" s="224" t="s">
        <v>29</v>
      </c>
      <c r="I59" s="224" t="s">
        <v>30</v>
      </c>
      <c r="J59" s="225" t="s">
        <v>31</v>
      </c>
      <c r="L59" s="224" t="s">
        <v>25</v>
      </c>
      <c r="M59" s="224" t="s">
        <v>19</v>
      </c>
      <c r="N59" s="224" t="s">
        <v>26</v>
      </c>
      <c r="O59" s="224" t="s">
        <v>27</v>
      </c>
      <c r="P59" s="224" t="s">
        <v>28</v>
      </c>
      <c r="Q59" s="224" t="s">
        <v>29</v>
      </c>
      <c r="R59" s="224" t="s">
        <v>30</v>
      </c>
      <c r="S59" s="225" t="s">
        <v>31</v>
      </c>
    </row>
    <row r="60" spans="2:19" hidden="1">
      <c r="C60" s="6">
        <v>2017</v>
      </c>
      <c r="D60" s="14">
        <f>C50</f>
        <v>114.075</v>
      </c>
      <c r="E60" s="14">
        <f>C51</f>
        <v>281.16666666666669</v>
      </c>
      <c r="F60" s="14">
        <f t="shared" ref="F60:F66" si="13">E60*$G$28%+D60*$F$28%</f>
        <v>214.33</v>
      </c>
      <c r="G60" s="6"/>
      <c r="H60" s="6"/>
      <c r="I60" s="6"/>
      <c r="J60" s="4"/>
      <c r="L60" s="6" t="s">
        <v>5</v>
      </c>
      <c r="M60" s="14">
        <f>C45</f>
        <v>114.87499999999999</v>
      </c>
      <c r="N60" s="14">
        <f>C46</f>
        <v>284.41666666666669</v>
      </c>
      <c r="O60" s="14">
        <f t="shared" ref="O60:O65" si="14">N60*$G$28%+M60*$F$28%</f>
        <v>216.6</v>
      </c>
      <c r="P60" s="6"/>
      <c r="Q60" s="6"/>
      <c r="R60" s="6"/>
      <c r="S60" s="4"/>
    </row>
    <row r="61" spans="2:19" hidden="1">
      <c r="C61" s="6">
        <v>2018</v>
      </c>
      <c r="D61" s="14">
        <f>D50</f>
        <v>118.94166666666666</v>
      </c>
      <c r="E61" s="14">
        <f>D51</f>
        <v>294.83333333333331</v>
      </c>
      <c r="F61" s="14">
        <f t="shared" si="13"/>
        <v>224.47666666666663</v>
      </c>
      <c r="G61" s="66">
        <f t="shared" ref="G61:G66" si="15">F61/$F$60</f>
        <v>1.0473413272368153</v>
      </c>
      <c r="H61" s="4">
        <f t="shared" ref="H61:H66" si="16">LN(G61)</f>
        <v>4.6254883762049386E-2</v>
      </c>
      <c r="I61" s="14">
        <v>1</v>
      </c>
      <c r="J61" s="4">
        <f t="shared" ref="J61:J66" si="17">H61*I61</f>
        <v>4.6254883762049386E-2</v>
      </c>
      <c r="L61" s="6" t="s">
        <v>6</v>
      </c>
      <c r="M61" s="14">
        <f>D45</f>
        <v>119.79166666666669</v>
      </c>
      <c r="N61" s="14">
        <f>D46</f>
        <v>299.91666666666669</v>
      </c>
      <c r="O61" s="14">
        <f t="shared" si="14"/>
        <v>227.8666666666667</v>
      </c>
      <c r="P61" s="66">
        <f>O61/$O$60</f>
        <v>1.0520160049245924</v>
      </c>
      <c r="Q61" s="4">
        <f>LN(P61)</f>
        <v>5.0708328006436057E-2</v>
      </c>
      <c r="R61" s="6">
        <v>1</v>
      </c>
      <c r="S61" s="4">
        <f>Q61*R61</f>
        <v>5.0708328006436057E-2</v>
      </c>
    </row>
    <row r="62" spans="2:19" hidden="1">
      <c r="C62" s="6">
        <v>2019</v>
      </c>
      <c r="D62" s="14">
        <f>E50</f>
        <v>121.18333333333334</v>
      </c>
      <c r="E62" s="14">
        <f>E51</f>
        <v>317.41666666666669</v>
      </c>
      <c r="F62" s="14">
        <f t="shared" si="13"/>
        <v>238.92333333333335</v>
      </c>
      <c r="G62" s="66">
        <f t="shared" si="15"/>
        <v>1.114745174886079</v>
      </c>
      <c r="H62" s="4">
        <f t="shared" si="16"/>
        <v>0.10862583608915065</v>
      </c>
      <c r="I62" s="14">
        <v>2</v>
      </c>
      <c r="J62" s="4">
        <f t="shared" si="17"/>
        <v>0.2172516721783013</v>
      </c>
      <c r="L62" s="6" t="s">
        <v>12</v>
      </c>
      <c r="M62" s="14">
        <f>E45</f>
        <v>121.80000000000001</v>
      </c>
      <c r="N62" s="14">
        <f>E46</f>
        <v>322.5</v>
      </c>
      <c r="O62" s="14">
        <f t="shared" si="14"/>
        <v>242.22</v>
      </c>
      <c r="P62" s="66">
        <f>O62/$O$60</f>
        <v>1.1182825484764543</v>
      </c>
      <c r="Q62" s="4">
        <f>LN(P62)</f>
        <v>0.11179406952601417</v>
      </c>
      <c r="R62" s="6">
        <v>2</v>
      </c>
      <c r="S62" s="4">
        <f>Q62*R62</f>
        <v>0.22358813905202835</v>
      </c>
    </row>
    <row r="63" spans="2:19" hidden="1">
      <c r="C63" s="6">
        <v>2020</v>
      </c>
      <c r="D63" s="14">
        <f>F50</f>
        <v>121.83333333333333</v>
      </c>
      <c r="E63" s="14">
        <f>F51</f>
        <v>335.06166666666667</v>
      </c>
      <c r="F63" s="14">
        <f t="shared" si="13"/>
        <v>249.77033333333333</v>
      </c>
      <c r="G63" s="66">
        <f t="shared" si="15"/>
        <v>1.1653540490520846</v>
      </c>
      <c r="H63" s="4">
        <f t="shared" si="16"/>
        <v>0.15302494561370233</v>
      </c>
      <c r="I63" s="14">
        <v>3</v>
      </c>
      <c r="J63" s="4">
        <f t="shared" si="17"/>
        <v>0.459074836841107</v>
      </c>
      <c r="L63" s="6" t="s">
        <v>13</v>
      </c>
      <c r="M63" s="14">
        <f>F45</f>
        <v>123.375</v>
      </c>
      <c r="N63" s="14">
        <f>F46</f>
        <v>338.69416666666666</v>
      </c>
      <c r="O63" s="14">
        <f t="shared" si="14"/>
        <v>252.56649999999999</v>
      </c>
      <c r="P63" s="66">
        <f>O63/$O$60</f>
        <v>1.1660503231763619</v>
      </c>
      <c r="Q63" s="4">
        <f>LN(P63)</f>
        <v>0.15362224581033226</v>
      </c>
      <c r="R63" s="6">
        <v>3</v>
      </c>
      <c r="S63" s="4">
        <f>Q63*R63</f>
        <v>0.46086673743099682</v>
      </c>
    </row>
    <row r="64" spans="2:19" hidden="1">
      <c r="C64" s="6">
        <v>2021</v>
      </c>
      <c r="D64" s="14">
        <f>G50</f>
        <v>134.95000000000002</v>
      </c>
      <c r="E64" s="14">
        <f>G51</f>
        <v>351.43249999999995</v>
      </c>
      <c r="F64" s="14">
        <f t="shared" si="13"/>
        <v>264.83949999999999</v>
      </c>
      <c r="G64" s="66">
        <f t="shared" si="15"/>
        <v>1.2356622964587318</v>
      </c>
      <c r="H64" s="4">
        <f t="shared" si="16"/>
        <v>0.21160709877348555</v>
      </c>
      <c r="I64" s="14">
        <v>4</v>
      </c>
      <c r="J64" s="4">
        <f t="shared" si="17"/>
        <v>0.84642839509394219</v>
      </c>
      <c r="L64" s="6" t="s">
        <v>14</v>
      </c>
      <c r="M64" s="14">
        <f>G45</f>
        <v>139.40833333333333</v>
      </c>
      <c r="N64" s="14">
        <f>G46</f>
        <v>356.06416666666672</v>
      </c>
      <c r="O64" s="14">
        <f t="shared" si="14"/>
        <v>269.40183333333334</v>
      </c>
      <c r="P64" s="66">
        <f>O64/$O$60</f>
        <v>1.2437757771622038</v>
      </c>
      <c r="Q64" s="4">
        <f>LN(P64)</f>
        <v>0.218151734632444</v>
      </c>
      <c r="R64" s="6">
        <v>4</v>
      </c>
      <c r="S64" s="4">
        <f>Q64*R64</f>
        <v>0.872606938529776</v>
      </c>
    </row>
    <row r="65" spans="2:19" hidden="1">
      <c r="C65" s="6">
        <v>2022</v>
      </c>
      <c r="D65" s="14">
        <f>H50</f>
        <v>151.30833333333334</v>
      </c>
      <c r="E65" s="14">
        <f>H51</f>
        <v>372.16833333333335</v>
      </c>
      <c r="F65" s="14">
        <f t="shared" si="13"/>
        <v>283.82433333333336</v>
      </c>
      <c r="G65" s="66">
        <f t="shared" si="15"/>
        <v>1.3242398793138308</v>
      </c>
      <c r="H65" s="4">
        <f t="shared" si="16"/>
        <v>0.28083861883359323</v>
      </c>
      <c r="I65" s="14">
        <v>5</v>
      </c>
      <c r="J65" s="4">
        <f t="shared" si="17"/>
        <v>1.4041930941679661</v>
      </c>
      <c r="L65" s="6" t="s">
        <v>15</v>
      </c>
      <c r="M65" s="14">
        <f>H45</f>
        <v>152.52500000000001</v>
      </c>
      <c r="N65" s="14">
        <f>H46</f>
        <v>377.61583333333328</v>
      </c>
      <c r="O65" s="14">
        <f t="shared" si="14"/>
        <v>287.5795</v>
      </c>
      <c r="P65" s="66">
        <f>O65/$O$60</f>
        <v>1.3276985226223454</v>
      </c>
      <c r="Q65" s="4">
        <f>LN(P65)</f>
        <v>0.28344700918455584</v>
      </c>
      <c r="R65" s="6">
        <v>5</v>
      </c>
      <c r="S65" s="4">
        <f>Q65*R65</f>
        <v>1.4172350459227792</v>
      </c>
    </row>
    <row r="66" spans="2:19" hidden="1">
      <c r="C66" s="6">
        <v>2023</v>
      </c>
      <c r="D66" s="14">
        <f>J50</f>
        <v>160.10220805374564</v>
      </c>
      <c r="E66" s="14">
        <f>J51</f>
        <v>393.63575042899259</v>
      </c>
      <c r="F66" s="14">
        <f t="shared" si="13"/>
        <v>300.2223334788938</v>
      </c>
      <c r="G66" s="66">
        <f t="shared" si="15"/>
        <v>1.4007480683007221</v>
      </c>
      <c r="H66" s="4">
        <f t="shared" si="16"/>
        <v>0.3370064284158823</v>
      </c>
      <c r="I66" s="14">
        <v>6</v>
      </c>
      <c r="J66" s="4">
        <f t="shared" si="17"/>
        <v>2.0220385704952939</v>
      </c>
      <c r="L66" s="6"/>
      <c r="M66" s="14"/>
      <c r="N66" s="4"/>
      <c r="O66" s="6"/>
      <c r="P66" s="6"/>
      <c r="Q66" s="6"/>
      <c r="R66" s="6"/>
      <c r="S66" s="4"/>
    </row>
    <row r="67" spans="2:19" hidden="1">
      <c r="C67" s="12" t="s">
        <v>32</v>
      </c>
      <c r="D67" s="6"/>
      <c r="E67" s="6"/>
      <c r="F67" s="6"/>
      <c r="G67" s="6"/>
      <c r="H67" s="6"/>
      <c r="I67" s="6"/>
      <c r="J67" s="159">
        <f>SUM(J61:J66)</f>
        <v>4.9952414525386599</v>
      </c>
      <c r="L67" s="12" t="s">
        <v>32</v>
      </c>
      <c r="M67" s="6"/>
      <c r="N67" s="6"/>
      <c r="O67" s="6"/>
      <c r="P67" s="6"/>
      <c r="Q67" s="6"/>
      <c r="R67" s="6"/>
      <c r="S67" s="65">
        <f>SUM(S61:S65)</f>
        <v>3.0250051889420164</v>
      </c>
    </row>
    <row r="68" spans="2:19" hidden="1">
      <c r="C68" s="12" t="s">
        <v>33</v>
      </c>
      <c r="D68" s="6"/>
      <c r="E68" s="6"/>
      <c r="F68" s="6"/>
      <c r="G68" s="6"/>
      <c r="H68" s="6"/>
      <c r="I68" s="6"/>
      <c r="J68" s="159">
        <f>J67*6</f>
        <v>29.971448715231958</v>
      </c>
      <c r="L68" s="12" t="s">
        <v>33</v>
      </c>
      <c r="M68" s="6"/>
      <c r="N68" s="6"/>
      <c r="O68" s="6"/>
      <c r="P68" s="6"/>
      <c r="Q68" s="6"/>
      <c r="R68" s="6"/>
      <c r="S68" s="65">
        <f>S67*6</f>
        <v>18.150031133652099</v>
      </c>
    </row>
    <row r="69" spans="2:19" hidden="1">
      <c r="C69" s="12" t="s">
        <v>34</v>
      </c>
      <c r="D69" s="6"/>
      <c r="E69" s="6"/>
      <c r="F69" s="6"/>
      <c r="G69" s="6"/>
      <c r="H69" s="6"/>
      <c r="I69" s="6"/>
      <c r="J69" s="92">
        <f>7*6*13</f>
        <v>546</v>
      </c>
      <c r="L69" s="12" t="s">
        <v>34</v>
      </c>
      <c r="M69" s="6"/>
      <c r="N69" s="6"/>
      <c r="O69" s="6"/>
      <c r="P69" s="6"/>
      <c r="Q69" s="6"/>
      <c r="R69" s="6"/>
      <c r="S69" s="65">
        <f>6*5*11</f>
        <v>330</v>
      </c>
    </row>
    <row r="70" spans="2:19" hidden="1">
      <c r="C70" s="12" t="s">
        <v>35</v>
      </c>
      <c r="D70" s="6"/>
      <c r="E70" s="6"/>
      <c r="F70" s="6"/>
      <c r="G70" s="6"/>
      <c r="H70" s="6"/>
      <c r="I70" s="6"/>
      <c r="J70" s="159">
        <f>J68/J69</f>
        <v>5.4892763214710545E-2</v>
      </c>
      <c r="L70" s="12" t="s">
        <v>35</v>
      </c>
      <c r="M70" s="6"/>
      <c r="N70" s="6"/>
      <c r="O70" s="6"/>
      <c r="P70" s="6"/>
      <c r="Q70" s="6"/>
      <c r="R70" s="6"/>
      <c r="S70" s="65">
        <f>S68/S69</f>
        <v>5.5000094344400299E-2</v>
      </c>
    </row>
    <row r="71" spans="2:19" hidden="1">
      <c r="C71" s="12" t="s">
        <v>36</v>
      </c>
      <c r="D71" s="6"/>
      <c r="E71" s="6"/>
      <c r="F71" s="6"/>
      <c r="G71" s="6"/>
      <c r="H71" s="6"/>
      <c r="I71" s="6"/>
      <c r="J71" s="159">
        <f>EXP(J70)-1</f>
        <v>5.6427320731196495E-2</v>
      </c>
      <c r="L71" s="12" t="s">
        <v>36</v>
      </c>
      <c r="M71" s="6"/>
      <c r="N71" s="6"/>
      <c r="O71" s="6"/>
      <c r="P71" s="6"/>
      <c r="Q71" s="6"/>
      <c r="R71" s="6"/>
      <c r="S71" s="65">
        <f>EXP(S70)-1</f>
        <v>5.6540714354189614E-2</v>
      </c>
    </row>
    <row r="72" spans="2:19" hidden="1">
      <c r="C72" s="12" t="s">
        <v>37</v>
      </c>
      <c r="D72" s="6"/>
      <c r="E72" s="6"/>
      <c r="F72" s="6"/>
      <c r="G72" s="6"/>
      <c r="H72" s="6"/>
      <c r="I72" s="6"/>
      <c r="J72" s="159">
        <f>J71*100</f>
        <v>5.6427320731196495</v>
      </c>
      <c r="L72" s="12" t="s">
        <v>37</v>
      </c>
      <c r="M72" s="6"/>
      <c r="N72" s="6"/>
      <c r="O72" s="6"/>
      <c r="P72" s="6"/>
      <c r="Q72" s="6"/>
      <c r="R72" s="6"/>
      <c r="S72" s="65">
        <f>S71*100</f>
        <v>5.6540714354189614</v>
      </c>
    </row>
    <row r="73" spans="2:19" hidden="1"/>
    <row r="74" spans="2:19" hidden="1"/>
    <row r="75" spans="2:19" hidden="1">
      <c r="B75" s="164" t="s">
        <v>24</v>
      </c>
      <c r="C75" s="222" t="s">
        <v>2</v>
      </c>
      <c r="D75" s="222" t="s">
        <v>3</v>
      </c>
      <c r="E75" s="222" t="s">
        <v>4</v>
      </c>
      <c r="F75" s="222" t="s">
        <v>5</v>
      </c>
      <c r="G75" s="222" t="s">
        <v>6</v>
      </c>
      <c r="H75" s="222" t="s">
        <v>12</v>
      </c>
      <c r="I75" s="222" t="s">
        <v>13</v>
      </c>
      <c r="J75" s="222" t="s">
        <v>14</v>
      </c>
      <c r="K75" s="222" t="s">
        <v>15</v>
      </c>
      <c r="L75" s="222" t="s">
        <v>16</v>
      </c>
    </row>
    <row r="76" spans="2:19" hidden="1">
      <c r="B76" s="6" t="s">
        <v>50</v>
      </c>
      <c r="C76">
        <f>'Network elements - Projected'!D9</f>
        <v>8751363</v>
      </c>
      <c r="D76">
        <f>'Network elements - Projected'!E9</f>
        <v>8869219</v>
      </c>
      <c r="E76">
        <f>'Network elements - Projected'!F9</f>
        <v>9598630</v>
      </c>
      <c r="F76">
        <f>'Network elements - Projected'!G9</f>
        <v>10129808.417688441</v>
      </c>
      <c r="G76">
        <f>'Network elements - Projected'!H9</f>
        <v>10576484.287018238</v>
      </c>
      <c r="H76">
        <f>'Network elements - Projected'!I9</f>
        <v>11109732.803951206</v>
      </c>
      <c r="I76">
        <f>'Network elements - Projected'!J9</f>
        <v>11110269.152274653</v>
      </c>
      <c r="J76">
        <f>'Network elements - Projected'!K9</f>
        <v>11674457.665201768</v>
      </c>
      <c r="K76">
        <f>'Network elements - Projected'!L9</f>
        <v>12271581.712358266</v>
      </c>
      <c r="L76">
        <f>'Network elements - Projected'!M9</f>
        <v>12903768.989520719</v>
      </c>
    </row>
    <row r="77" spans="2:19" hidden="1">
      <c r="B77" s="12" t="s">
        <v>51</v>
      </c>
      <c r="C77" s="12"/>
      <c r="D77" s="13">
        <f>(D76-C76)/C76</f>
        <v>1.3467159344207297E-2</v>
      </c>
      <c r="E77" s="13">
        <f t="shared" ref="E77:L77" si="18">(E76-D76)/D76</f>
        <v>8.2240724916139735E-2</v>
      </c>
      <c r="F77" s="13">
        <f t="shared" si="18"/>
        <v>5.5338982509841567E-2</v>
      </c>
      <c r="G77" s="13">
        <f t="shared" si="18"/>
        <v>4.4095194194376061E-2</v>
      </c>
      <c r="H77" s="13">
        <f t="shared" si="18"/>
        <v>5.0418315052714317E-2</v>
      </c>
      <c r="I77" s="13">
        <f t="shared" si="18"/>
        <v>4.8277337800318302E-5</v>
      </c>
      <c r="J77" s="13">
        <f t="shared" si="18"/>
        <v>5.0780814145407652E-2</v>
      </c>
      <c r="K77" s="13">
        <f t="shared" si="18"/>
        <v>5.1147904620559334E-2</v>
      </c>
      <c r="L77" s="13">
        <f t="shared" si="18"/>
        <v>5.151636455517386E-2</v>
      </c>
    </row>
    <row r="78" spans="2:19" hidden="1"/>
    <row r="79" spans="2:19" hidden="1">
      <c r="B79" s="222" t="s">
        <v>20</v>
      </c>
      <c r="C79" s="222" t="s">
        <v>23</v>
      </c>
      <c r="D79" s="222" t="s">
        <v>21</v>
      </c>
      <c r="E79" s="222" t="s">
        <v>2</v>
      </c>
      <c r="F79" s="222" t="s">
        <v>3</v>
      </c>
      <c r="G79" s="222" t="s">
        <v>4</v>
      </c>
      <c r="H79" s="222" t="s">
        <v>5</v>
      </c>
      <c r="I79" s="222" t="s">
        <v>6</v>
      </c>
      <c r="J79" s="222" t="s">
        <v>12</v>
      </c>
      <c r="K79" s="222" t="s">
        <v>13</v>
      </c>
      <c r="L79" s="222" t="s">
        <v>14</v>
      </c>
      <c r="M79" s="222" t="s">
        <v>15</v>
      </c>
      <c r="N79" s="222" t="s">
        <v>16</v>
      </c>
    </row>
    <row r="80" spans="2:19" hidden="1">
      <c r="B80" s="6" t="s">
        <v>19</v>
      </c>
      <c r="C80" s="4">
        <f t="shared" ref="C80:H81" si="19">C45</f>
        <v>114.87499999999999</v>
      </c>
      <c r="D80" s="4">
        <f t="shared" si="19"/>
        <v>119.79166666666669</v>
      </c>
      <c r="E80" s="4">
        <f t="shared" si="19"/>
        <v>121.80000000000001</v>
      </c>
      <c r="F80" s="4">
        <f t="shared" si="19"/>
        <v>123.375</v>
      </c>
      <c r="G80" s="4">
        <f t="shared" si="19"/>
        <v>139.40833333333333</v>
      </c>
      <c r="H80" s="4">
        <f t="shared" si="19"/>
        <v>152.52500000000001</v>
      </c>
      <c r="I80" s="4">
        <f t="shared" ref="I80:N81" si="20">J45</f>
        <v>161.42252469538809</v>
      </c>
      <c r="J80" s="4">
        <f t="shared" si="20"/>
        <v>170.83908525837194</v>
      </c>
      <c r="K80" s="4">
        <f t="shared" si="20"/>
        <v>180.80495957421442</v>
      </c>
      <c r="L80" s="4">
        <f t="shared" si="20"/>
        <v>191.35219178441091</v>
      </c>
      <c r="M80" s="4">
        <f t="shared" si="20"/>
        <v>202.5146953210012</v>
      </c>
      <c r="N80" s="4">
        <f t="shared" si="20"/>
        <v>214.32836195137395</v>
      </c>
    </row>
    <row r="81" spans="2:14" hidden="1">
      <c r="B81" s="6" t="s">
        <v>22</v>
      </c>
      <c r="C81" s="4">
        <f t="shared" si="19"/>
        <v>284.41666666666669</v>
      </c>
      <c r="D81" s="4">
        <f t="shared" si="19"/>
        <v>299.91666666666669</v>
      </c>
      <c r="E81" s="4">
        <f t="shared" si="19"/>
        <v>322.5</v>
      </c>
      <c r="F81" s="4">
        <f t="shared" si="19"/>
        <v>338.69416666666666</v>
      </c>
      <c r="G81" s="4">
        <f t="shared" si="19"/>
        <v>356.06416666666672</v>
      </c>
      <c r="H81" s="4">
        <f t="shared" si="19"/>
        <v>377.61583333333328</v>
      </c>
      <c r="I81" s="4">
        <f t="shared" si="20"/>
        <v>399.64025424255442</v>
      </c>
      <c r="J81" s="4">
        <f t="shared" si="20"/>
        <v>422.94924818491512</v>
      </c>
      <c r="K81" s="4">
        <f t="shared" si="20"/>
        <v>447.61773780579489</v>
      </c>
      <c r="L81" s="4">
        <f t="shared" si="20"/>
        <v>473.72501560938684</v>
      </c>
      <c r="M81" s="4">
        <f t="shared" si="20"/>
        <v>501.35499883045185</v>
      </c>
      <c r="N81" s="4">
        <f t="shared" si="20"/>
        <v>530.59649917145259</v>
      </c>
    </row>
    <row r="82" spans="2:14" hidden="1">
      <c r="B82" s="6" t="s">
        <v>27</v>
      </c>
      <c r="C82" s="6">
        <f>(C80*$F$28%)+(C81*$G$28%)</f>
        <v>216.6</v>
      </c>
      <c r="D82" s="6">
        <f t="shared" ref="D82:N82" si="21">(D80*$F$28%)+(D81*$G$28%)</f>
        <v>227.8666666666667</v>
      </c>
      <c r="E82" s="6">
        <f t="shared" si="21"/>
        <v>242.22</v>
      </c>
      <c r="F82" s="6">
        <f t="shared" si="21"/>
        <v>252.56649999999999</v>
      </c>
      <c r="G82" s="6">
        <f t="shared" si="21"/>
        <v>269.40183333333334</v>
      </c>
      <c r="H82" s="6">
        <f t="shared" si="21"/>
        <v>287.5795</v>
      </c>
      <c r="I82" s="6">
        <f t="shared" si="21"/>
        <v>304.35316242368788</v>
      </c>
      <c r="J82" s="6">
        <f t="shared" si="21"/>
        <v>322.10518301429784</v>
      </c>
      <c r="K82" s="6">
        <f t="shared" si="21"/>
        <v>340.89262651316272</v>
      </c>
      <c r="L82" s="6">
        <f t="shared" si="21"/>
        <v>360.77588607939646</v>
      </c>
      <c r="M82" s="6">
        <f t="shared" si="21"/>
        <v>381.81887742667158</v>
      </c>
      <c r="N82" s="6">
        <f t="shared" si="21"/>
        <v>404.08924428342112</v>
      </c>
    </row>
    <row r="83" spans="2:14" hidden="1">
      <c r="B83" s="475" t="s">
        <v>246</v>
      </c>
      <c r="C83" s="475"/>
      <c r="D83" s="13">
        <f>(D82-C82)/C82</f>
        <v>5.2016004924592379E-2</v>
      </c>
      <c r="E83" s="13">
        <f t="shared" ref="E83:N83" si="22">(E82-D82)/D82</f>
        <v>6.2990052662375479E-2</v>
      </c>
      <c r="F83" s="13">
        <f t="shared" si="22"/>
        <v>4.2715300140368229E-2</v>
      </c>
      <c r="G83" s="13">
        <f t="shared" si="22"/>
        <v>6.6657032240353936E-2</v>
      </c>
      <c r="H83" s="13">
        <f t="shared" si="22"/>
        <v>6.7474175812958406E-2</v>
      </c>
      <c r="I83" s="13">
        <f t="shared" si="22"/>
        <v>5.8327044951701636E-2</v>
      </c>
      <c r="J83" s="13">
        <f t="shared" si="22"/>
        <v>5.8327044967245972E-2</v>
      </c>
      <c r="K83" s="13">
        <f t="shared" si="22"/>
        <v>5.8327044982790413E-2</v>
      </c>
      <c r="L83" s="13">
        <f t="shared" si="22"/>
        <v>5.8327044998334659E-2</v>
      </c>
      <c r="M83" s="13">
        <f t="shared" si="22"/>
        <v>5.8327045013879225E-2</v>
      </c>
      <c r="N83" s="13">
        <f t="shared" si="22"/>
        <v>5.8327045029423874E-2</v>
      </c>
    </row>
    <row r="84" spans="2:14" hidden="1"/>
    <row r="85" spans="2:14">
      <c r="F85" s="425" t="s">
        <v>466</v>
      </c>
      <c r="G85" s="426" t="s">
        <v>467</v>
      </c>
      <c r="H85" s="426"/>
      <c r="I85" s="426"/>
      <c r="J85" s="427"/>
    </row>
    <row r="86" spans="2:14">
      <c r="F86" s="428" t="s">
        <v>24</v>
      </c>
      <c r="G86" s="429" t="s">
        <v>468</v>
      </c>
      <c r="H86" s="429"/>
      <c r="I86" s="429"/>
      <c r="J86" s="430"/>
    </row>
  </sheetData>
  <mergeCells count="5">
    <mergeCell ref="C1:D1"/>
    <mergeCell ref="B83:C83"/>
    <mergeCell ref="P7:Q7"/>
    <mergeCell ref="R7:S7"/>
    <mergeCell ref="T7:U7"/>
  </mergeCells>
  <hyperlinks>
    <hyperlink ref="H55" r:id="rId1" xr:uid="{00000000-0004-0000-0600-000000000000}"/>
    <hyperlink ref="AD12" r:id="rId2" xr:uid="{00000000-0004-0000-0600-000001000000}"/>
  </hyperlinks>
  <pageMargins left="0.7" right="0.7" top="0.75" bottom="0.75" header="0.3" footer="0.3"/>
  <pageSetup orientation="portrait"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theme="5" tint="0.59999389629810485"/>
  </sheetPr>
  <dimension ref="A1:S100"/>
  <sheetViews>
    <sheetView topLeftCell="D1" workbookViewId="0">
      <selection activeCell="M35" sqref="M35"/>
    </sheetView>
  </sheetViews>
  <sheetFormatPr defaultRowHeight="14.5"/>
  <cols>
    <col min="3" max="3" width="17" bestFit="1" customWidth="1"/>
    <col min="5" max="5" width="13.54296875" bestFit="1" customWidth="1"/>
    <col min="6" max="6" width="17" customWidth="1"/>
    <col min="7" max="7" width="16.453125" bestFit="1" customWidth="1"/>
    <col min="8" max="8" width="13.54296875" customWidth="1"/>
    <col min="9" max="9" width="11.453125" customWidth="1"/>
    <col min="10" max="10" width="12.54296875" customWidth="1"/>
    <col min="11" max="11" width="12.453125" customWidth="1"/>
    <col min="12" max="12" width="13.453125" bestFit="1" customWidth="1"/>
    <col min="13" max="17" width="12" customWidth="1"/>
    <col min="18" max="19" width="10.54296875" bestFit="1" customWidth="1"/>
  </cols>
  <sheetData>
    <row r="1" spans="1:19">
      <c r="A1" s="11"/>
    </row>
    <row r="2" spans="1:19">
      <c r="A2" s="11"/>
    </row>
    <row r="3" spans="1:19">
      <c r="A3" s="11"/>
      <c r="C3" s="480" t="s">
        <v>251</v>
      </c>
      <c r="D3" s="480"/>
      <c r="E3" s="480"/>
      <c r="G3" s="480" t="s">
        <v>260</v>
      </c>
      <c r="H3" s="480"/>
      <c r="I3" s="480"/>
      <c r="J3" s="480"/>
      <c r="K3" s="480"/>
      <c r="L3" s="480"/>
      <c r="N3" s="480" t="s">
        <v>261</v>
      </c>
      <c r="O3" s="480"/>
      <c r="P3" s="480"/>
      <c r="Q3" s="480"/>
      <c r="R3" s="480"/>
      <c r="S3" s="480"/>
    </row>
    <row r="4" spans="1:19">
      <c r="A4" s="11"/>
      <c r="C4" s="84" t="s">
        <v>255</v>
      </c>
      <c r="D4" s="84" t="s">
        <v>256</v>
      </c>
      <c r="E4" s="85" t="s">
        <v>46</v>
      </c>
      <c r="G4" s="85" t="s">
        <v>255</v>
      </c>
      <c r="H4" s="85" t="s">
        <v>12</v>
      </c>
      <c r="I4" s="85" t="s">
        <v>13</v>
      </c>
      <c r="J4" s="85" t="s">
        <v>14</v>
      </c>
      <c r="K4" s="85" t="s">
        <v>15</v>
      </c>
      <c r="L4" s="213" t="s">
        <v>16</v>
      </c>
      <c r="N4" s="85" t="s">
        <v>255</v>
      </c>
      <c r="O4" s="85" t="s">
        <v>12</v>
      </c>
      <c r="P4" s="85" t="s">
        <v>13</v>
      </c>
      <c r="Q4" s="85" t="s">
        <v>14</v>
      </c>
      <c r="R4" s="85" t="s">
        <v>15</v>
      </c>
      <c r="S4" s="213" t="s">
        <v>16</v>
      </c>
    </row>
    <row r="5" spans="1:19">
      <c r="A5" s="11"/>
      <c r="C5" s="6" t="s">
        <v>252</v>
      </c>
      <c r="D5" s="6" t="s">
        <v>257</v>
      </c>
      <c r="E5" s="332">
        <v>0.49</v>
      </c>
      <c r="G5" s="6" t="s">
        <v>252</v>
      </c>
      <c r="H5" s="336">
        <f>$E5*'Network element - actuals'!D$4</f>
        <v>1134.0755999999999</v>
      </c>
      <c r="I5" s="336">
        <f>$E5*'Network element - actuals'!E$4</f>
        <v>1097.9773</v>
      </c>
      <c r="J5" s="336">
        <f>$E5*'Network element - actuals'!F$4</f>
        <v>977.53039999999999</v>
      </c>
      <c r="K5" s="336">
        <f>$E5*'Network element - actuals'!G$4</f>
        <v>1509.739</v>
      </c>
      <c r="L5" s="358">
        <f>$E5*'Network element - actuals'!H$4</f>
        <v>1670.3132057779658</v>
      </c>
      <c r="N5" s="6" t="s">
        <v>252</v>
      </c>
      <c r="O5" s="336">
        <f>$E5*'Network element - actuals'!D$5</f>
        <v>71.927099999999996</v>
      </c>
      <c r="P5" s="336">
        <f>$E5*'Network element - actuals'!E$5</f>
        <v>69.143900000000002</v>
      </c>
      <c r="Q5" s="336">
        <f>$E5*'Network element - actuals'!F$5</f>
        <v>76.601700000000008</v>
      </c>
      <c r="R5" s="336">
        <f>$E5*'Network element - actuals'!G$5</f>
        <v>95.407899999999998</v>
      </c>
      <c r="S5" s="358">
        <f>$E5*'Network element - actuals'!H$5</f>
        <v>105.55538096687148</v>
      </c>
    </row>
    <row r="6" spans="1:19">
      <c r="A6" s="11"/>
      <c r="C6" s="6" t="s">
        <v>253</v>
      </c>
      <c r="D6" s="6" t="s">
        <v>258</v>
      </c>
      <c r="E6" s="332">
        <v>0.21</v>
      </c>
      <c r="G6" s="6" t="s">
        <v>253</v>
      </c>
      <c r="H6" s="336">
        <f>$E6*'Network element - actuals'!D$4</f>
        <v>486.0324</v>
      </c>
      <c r="I6" s="336">
        <f>$E6*'Network element - actuals'!E$4</f>
        <v>470.56169999999997</v>
      </c>
      <c r="J6" s="336">
        <f>$E6*'Network element - actuals'!F$4</f>
        <v>418.94159999999999</v>
      </c>
      <c r="K6" s="336">
        <f>$E6*'Network element - actuals'!G$4</f>
        <v>647.03099999999995</v>
      </c>
      <c r="L6" s="358">
        <f>$E6*'Network element - actuals'!H$4</f>
        <v>715.84851676198525</v>
      </c>
      <c r="N6" s="6" t="s">
        <v>253</v>
      </c>
      <c r="O6" s="336">
        <f>$E6*'Network element - actuals'!D$5</f>
        <v>30.825899999999997</v>
      </c>
      <c r="P6" s="336">
        <f>$E6*'Network element - actuals'!E$5</f>
        <v>29.633100000000002</v>
      </c>
      <c r="Q6" s="336">
        <f>$E6*'Network element - actuals'!F$5</f>
        <v>32.829300000000003</v>
      </c>
      <c r="R6" s="336">
        <f>$E6*'Network element - actuals'!G$5</f>
        <v>40.889099999999999</v>
      </c>
      <c r="S6" s="358">
        <f>$E6*'Network element - actuals'!H$5</f>
        <v>45.238020414373494</v>
      </c>
    </row>
    <row r="7" spans="1:19">
      <c r="A7" s="11"/>
      <c r="C7" s="6" t="s">
        <v>254</v>
      </c>
      <c r="D7" s="6" t="s">
        <v>257</v>
      </c>
      <c r="E7" s="332">
        <v>0.1</v>
      </c>
      <c r="G7" s="6" t="s">
        <v>254</v>
      </c>
      <c r="H7" s="336">
        <f>$E7*'Network element - actuals'!D$4</f>
        <v>231.44400000000002</v>
      </c>
      <c r="I7" s="336">
        <f>$E7*'Network element - actuals'!E$4</f>
        <v>224.077</v>
      </c>
      <c r="J7" s="336">
        <f>$E7*'Network element - actuals'!F$4</f>
        <v>199.49600000000001</v>
      </c>
      <c r="K7" s="336">
        <f>$E7*'Network element - actuals'!G$4</f>
        <v>308.11</v>
      </c>
      <c r="L7" s="358">
        <f>$E7*'Network element - actuals'!H$4</f>
        <v>340.88024607713589</v>
      </c>
      <c r="N7" s="6" t="s">
        <v>254</v>
      </c>
      <c r="O7" s="336">
        <f>$E7*'Network element - actuals'!D$5</f>
        <v>14.679</v>
      </c>
      <c r="P7" s="336">
        <f>$E7*'Network element - actuals'!E$5</f>
        <v>14.111000000000002</v>
      </c>
      <c r="Q7" s="336">
        <f>$E7*'Network element - actuals'!F$5</f>
        <v>15.633000000000003</v>
      </c>
      <c r="R7" s="336">
        <f>$E7*'Network element - actuals'!G$5</f>
        <v>19.471000000000004</v>
      </c>
      <c r="S7" s="358">
        <f>$E7*'Network element - actuals'!H$5</f>
        <v>21.541914483035001</v>
      </c>
    </row>
    <row r="8" spans="1:19">
      <c r="A8" s="11"/>
      <c r="C8" s="6" t="s">
        <v>259</v>
      </c>
      <c r="D8" s="6" t="s">
        <v>257</v>
      </c>
      <c r="E8" s="332">
        <v>0.2</v>
      </c>
      <c r="G8" s="6" t="s">
        <v>259</v>
      </c>
      <c r="H8" s="336">
        <f>$E8*'Network element - actuals'!D$4</f>
        <v>462.88800000000003</v>
      </c>
      <c r="I8" s="336">
        <f>$E8*'Network element - actuals'!E$4</f>
        <v>448.154</v>
      </c>
      <c r="J8" s="336">
        <f>$E8*'Network element - actuals'!F$4</f>
        <v>398.99200000000002</v>
      </c>
      <c r="K8" s="336">
        <f>$E8*'Network element - actuals'!G$4</f>
        <v>616.22</v>
      </c>
      <c r="L8" s="358">
        <f>$E8*'Network element - actuals'!H$4</f>
        <v>681.76049215427179</v>
      </c>
      <c r="N8" s="6" t="s">
        <v>259</v>
      </c>
      <c r="O8" s="336">
        <f>$E8*'Network element - actuals'!D$5</f>
        <v>29.358000000000001</v>
      </c>
      <c r="P8" s="336">
        <f>$E8*'Network element - actuals'!E$5</f>
        <v>28.222000000000005</v>
      </c>
      <c r="Q8" s="336">
        <f>$E8*'Network element - actuals'!F$5</f>
        <v>31.266000000000005</v>
      </c>
      <c r="R8" s="336">
        <f>$E8*'Network element - actuals'!G$5</f>
        <v>38.942000000000007</v>
      </c>
      <c r="S8" s="358">
        <f>$E8*'Network element - actuals'!H$5</f>
        <v>43.083828966070001</v>
      </c>
    </row>
    <row r="9" spans="1:19">
      <c r="A9" s="11"/>
      <c r="C9" s="6" t="s">
        <v>83</v>
      </c>
      <c r="D9" s="6" t="str">
        <f>IF(E9=1,"ok","error")</f>
        <v>ok</v>
      </c>
      <c r="E9" s="332">
        <f>SUM(E5:E8)</f>
        <v>1</v>
      </c>
    </row>
    <row r="10" spans="1:19">
      <c r="A10" s="11"/>
      <c r="C10" t="s">
        <v>383</v>
      </c>
      <c r="D10" t="s">
        <v>278</v>
      </c>
      <c r="E10" s="62">
        <f>SUM(M36:Q36)</f>
        <v>26128.920423886917</v>
      </c>
    </row>
    <row r="11" spans="1:19">
      <c r="A11" s="11"/>
    </row>
    <row r="12" spans="1:19">
      <c r="A12" s="11"/>
      <c r="F12" s="480" t="s">
        <v>389</v>
      </c>
      <c r="G12" s="480"/>
      <c r="H12" s="480"/>
      <c r="I12" s="480"/>
      <c r="J12" s="480"/>
      <c r="K12" s="480"/>
      <c r="L12" s="480"/>
      <c r="M12" s="480" t="s">
        <v>388</v>
      </c>
      <c r="N12" s="480"/>
      <c r="O12" s="480"/>
      <c r="P12" s="480"/>
      <c r="Q12" s="480"/>
    </row>
    <row r="13" spans="1:19">
      <c r="A13" s="11"/>
      <c r="F13" s="86"/>
      <c r="G13" s="85" t="s">
        <v>255</v>
      </c>
      <c r="H13" s="85" t="s">
        <v>12</v>
      </c>
      <c r="I13" s="85" t="s">
        <v>13</v>
      </c>
      <c r="J13" s="85" t="s">
        <v>14</v>
      </c>
      <c r="K13" s="85" t="s">
        <v>15</v>
      </c>
      <c r="L13" s="213" t="s">
        <v>16</v>
      </c>
      <c r="M13" s="85" t="s">
        <v>378</v>
      </c>
      <c r="N13" s="85" t="s">
        <v>379</v>
      </c>
      <c r="O13" s="85" t="s">
        <v>380</v>
      </c>
      <c r="P13" s="85" t="s">
        <v>381</v>
      </c>
      <c r="Q13" s="85" t="s">
        <v>382</v>
      </c>
      <c r="R13" s="1"/>
      <c r="S13" s="1"/>
    </row>
    <row r="14" spans="1:19">
      <c r="A14" s="11"/>
      <c r="F14" s="484" t="s">
        <v>316</v>
      </c>
      <c r="G14" s="6" t="s">
        <v>252</v>
      </c>
      <c r="H14" s="352">
        <f>(H5/'Network element - actuals'!K12)*10^7</f>
        <v>6898270.0729927002</v>
      </c>
      <c r="I14" s="352">
        <f>(I5/'Network element - actuals'!L12)*10^7</f>
        <v>6555088.3582089562</v>
      </c>
      <c r="J14" s="352">
        <f>(J5/'Network element - actuals'!M12)*10^7</f>
        <v>5753563.2725132434</v>
      </c>
      <c r="K14" s="352">
        <f>(K5/'Network element - actuals'!N12)*10^7</f>
        <v>8772452.0627542119</v>
      </c>
      <c r="L14" s="359">
        <f>K14*(1+'Inflation rates'!$G$3)</f>
        <v>9284123.2681460474</v>
      </c>
      <c r="M14" s="83">
        <f>L14*(1+'Inflation rates'!$G$3)</f>
        <v>9825638.742911404</v>
      </c>
      <c r="N14" s="83">
        <f>M14*(1+'Inflation rates'!$G$3)</f>
        <v>10398739.215090189</v>
      </c>
      <c r="O14" s="83">
        <f>N14*(1+'Inflation rates'!$G$3)</f>
        <v>11005266.944244863</v>
      </c>
      <c r="P14" s="83">
        <f>O14*(1+'Inflation rates'!$G$3)</f>
        <v>11647171.643494112</v>
      </c>
      <c r="Q14" s="83">
        <f>P14*(1+'Inflation rates'!$G$3)</f>
        <v>12326516.746961247</v>
      </c>
    </row>
    <row r="15" spans="1:19">
      <c r="A15" s="11"/>
      <c r="F15" s="484"/>
      <c r="G15" s="6" t="s">
        <v>253</v>
      </c>
      <c r="H15" s="352">
        <f>(H6/'Network element - actuals'!K13)*10^7</f>
        <v>14003.921643427566</v>
      </c>
      <c r="I15" s="352">
        <f>(I6/'Network element - actuals'!L13)*10^7</f>
        <v>13231.192175426935</v>
      </c>
      <c r="J15" s="352">
        <f>(J6/'Network element - actuals'!M13)*10^7</f>
        <v>11432.79930806367</v>
      </c>
      <c r="K15" s="352">
        <f>(K6/'Network element - actuals'!N13)*10^7</f>
        <v>17232.604602047959</v>
      </c>
      <c r="L15" s="359">
        <f>K15*(1+'Inflation rates'!$G$3)</f>
        <v>18237.731504502921</v>
      </c>
      <c r="M15" s="83">
        <f>L15*(1+'Inflation rates'!$G$3)</f>
        <v>19301.484488932667</v>
      </c>
      <c r="N15" s="83">
        <f>M15*(1+'Inflation rates'!$G$3)</f>
        <v>20427.283041453149</v>
      </c>
      <c r="O15" s="83">
        <f>N15*(1+'Inflation rates'!$G$3)</f>
        <v>21618.746096700554</v>
      </c>
      <c r="P15" s="83">
        <f>O15*(1+'Inflation rates'!$G$3)</f>
        <v>22879.703671074105</v>
      </c>
      <c r="Q15" s="83">
        <f>P15*(1+'Inflation rates'!$G$3)</f>
        <v>24214.209174511532</v>
      </c>
    </row>
    <row r="16" spans="1:19">
      <c r="A16" s="11"/>
      <c r="F16" s="484"/>
      <c r="G16" s="6" t="s">
        <v>254</v>
      </c>
      <c r="H16" s="352">
        <f>(H7/'Network element - actuals'!K14)*10^7</f>
        <v>5207.4717738487916</v>
      </c>
      <c r="I16" s="352">
        <f>(I7/'Network element - actuals'!L14)*10^7</f>
        <v>4775.2259461394697</v>
      </c>
      <c r="J16" s="352">
        <f>(J7/'Network element - actuals'!M14)*10^7</f>
        <v>3981.3600758369507</v>
      </c>
      <c r="K16" s="352">
        <f>(K7/'Network element - actuals'!N14)*10^7</f>
        <v>5822.4924977134096</v>
      </c>
      <c r="L16" s="359">
        <f>K16*(1+'Inflation rates'!$G$3)</f>
        <v>6162.1012790869709</v>
      </c>
      <c r="M16" s="83">
        <f>L16*(1+'Inflation rates'!$G$3)</f>
        <v>6521.518437101864</v>
      </c>
      <c r="N16" s="83">
        <f>M16*(1+'Inflation rates'!$G$3)</f>
        <v>6901.899335831944</v>
      </c>
      <c r="O16" s="83">
        <f>N16*(1+'Inflation rates'!$G$3)</f>
        <v>7304.4667283232848</v>
      </c>
      <c r="P16" s="83">
        <f>O16*(1+'Inflation rates'!$G$3)</f>
        <v>7730.5146871937841</v>
      </c>
      <c r="Q16" s="83">
        <f>P16*(1+'Inflation rates'!$G$3)</f>
        <v>8181.4127644930368</v>
      </c>
    </row>
    <row r="17" spans="1:17">
      <c r="A17" s="11"/>
      <c r="F17" s="484"/>
      <c r="G17" s="6" t="s">
        <v>259</v>
      </c>
      <c r="H17" s="352">
        <f>(H8/'Network element - actuals'!K15)*10^7</f>
        <v>528.93246457723217</v>
      </c>
      <c r="I17" s="352">
        <f>(I8/'Network element - actuals'!L15)*10^7</f>
        <v>505.29139036932111</v>
      </c>
      <c r="J17" s="352">
        <f>(J8/'Network element - actuals'!M15)*10^7</f>
        <v>415.67598709399152</v>
      </c>
      <c r="K17" s="352">
        <f>(K8/'Network element - actuals'!N15)*10^7</f>
        <v>608.32344955702285</v>
      </c>
      <c r="L17" s="359">
        <f>K17*(1+'Inflation rates'!$G$3)</f>
        <v>643.80515871614227</v>
      </c>
      <c r="M17" s="83">
        <f>L17*(1+'Inflation rates'!$G$3)</f>
        <v>681.35641111869427</v>
      </c>
      <c r="N17" s="83">
        <f>M17*(1+'Inflation rates'!$G$3)</f>
        <v>721.09791710637148</v>
      </c>
      <c r="O17" s="83">
        <f>N17*(1+'Inflation rates'!$G$3)</f>
        <v>763.15742769838698</v>
      </c>
      <c r="P17" s="83">
        <f>O17*(1+'Inflation rates'!$G$3)</f>
        <v>807.67014525338823</v>
      </c>
      <c r="Q17" s="83">
        <f>P17*(1+'Inflation rates'!$G$3)</f>
        <v>854.77915808406681</v>
      </c>
    </row>
    <row r="18" spans="1:17">
      <c r="A18" s="11"/>
      <c r="F18" s="484" t="s">
        <v>317</v>
      </c>
      <c r="G18" s="6" t="s">
        <v>252</v>
      </c>
      <c r="H18" s="352">
        <f>(O5/'Network element - actuals'!K12)*10^7</f>
        <v>437512.77372262772</v>
      </c>
      <c r="I18" s="352">
        <f>(P5/'Network element - actuals'!L12)*10^7</f>
        <v>412799.40298507462</v>
      </c>
      <c r="J18" s="352">
        <f>(Q5/'Network element - actuals'!M12)*10^7</f>
        <v>450863.44908769871</v>
      </c>
      <c r="K18" s="352">
        <f>(R5/'Network element - actuals'!N12)*10^7</f>
        <v>554374.78210342827</v>
      </c>
      <c r="L18" s="359">
        <f>K18*(1+'Inflation rates'!$G$3)</f>
        <v>586709.82491341315</v>
      </c>
      <c r="M18" s="83">
        <f>L18*(1+'Inflation rates'!$G$3)</f>
        <v>620930.87521738338</v>
      </c>
      <c r="N18" s="83">
        <f>M18*(1+'Inflation rates'!$G$3)</f>
        <v>657147.93825913197</v>
      </c>
      <c r="O18" s="83">
        <f>N18*(1+'Inflation rates'!$G$3)</f>
        <v>695477.43556324637</v>
      </c>
      <c r="P18" s="83">
        <f>O18*(1+'Inflation rates'!$G$3)</f>
        <v>736042.5791778065</v>
      </c>
      <c r="Q18" s="83">
        <f>P18*(1+'Inflation rates'!$G$3)</f>
        <v>778973.76774555375</v>
      </c>
    </row>
    <row r="19" spans="1:17">
      <c r="A19" s="11"/>
      <c r="F19" s="484"/>
      <c r="G19" s="6" t="s">
        <v>253</v>
      </c>
      <c r="H19" s="352">
        <f>(O6/'Network element - actuals'!K13)*10^7</f>
        <v>888.17841812219478</v>
      </c>
      <c r="I19" s="352">
        <f>(P6/'Network element - actuals'!L13)*10^7</f>
        <v>833.21961998531526</v>
      </c>
      <c r="J19" s="352">
        <f>(Q6/'Network element - actuals'!M13)*10^7</f>
        <v>895.90243204354658</v>
      </c>
      <c r="K19" s="352">
        <f>(R6/'Network element - actuals'!N13)*10^7</f>
        <v>1089.0138074274637</v>
      </c>
      <c r="L19" s="359">
        <f>K19*(1+'Inflation rates'!$G$3)</f>
        <v>1152.5327646755263</v>
      </c>
      <c r="M19" s="83">
        <f>L19*(1+'Inflation rates'!$G$3)</f>
        <v>1219.7565949953198</v>
      </c>
      <c r="N19" s="83">
        <f>M19*(1+'Inflation rates'!$G$3)</f>
        <v>1290.9013926848668</v>
      </c>
      <c r="O19" s="83">
        <f>N19*(1+'Inflation rates'!$G$3)</f>
        <v>1366.195856184014</v>
      </c>
      <c r="P19" s="83">
        <f>O19*(1+'Inflation rates'!$G$3)</f>
        <v>1445.8820232367791</v>
      </c>
      <c r="Q19" s="83">
        <f>P19*(1+'Inflation rates'!$G$3)</f>
        <v>1530.2160489335438</v>
      </c>
    </row>
    <row r="20" spans="1:17">
      <c r="A20" s="11"/>
      <c r="F20" s="484"/>
      <c r="G20" s="6" t="s">
        <v>254</v>
      </c>
      <c r="H20" s="352">
        <f>(O7/'Network element - actuals'!K14)*10^7</f>
        <v>330.27634403279592</v>
      </c>
      <c r="I20" s="352">
        <f>(P7/'Network element - actuals'!L14)*10^7</f>
        <v>300.71454600862234</v>
      </c>
      <c r="J20" s="352">
        <f>(Q7/'Network element - actuals'!M14)*10^7</f>
        <v>311.98922317018418</v>
      </c>
      <c r="K20" s="352">
        <f>(R7/'Network element - actuals'!N14)*10^7</f>
        <v>367.95219701722698</v>
      </c>
      <c r="L20" s="359">
        <f>K20*(1+'Inflation rates'!$G$3)</f>
        <v>389.4137613355698</v>
      </c>
      <c r="M20" s="83">
        <f>L20*(1+'Inflation rates'!$G$3)</f>
        <v>412.12711527964166</v>
      </c>
      <c r="N20" s="83">
        <f>M20*(1+'Inflation rates'!$G$3)</f>
        <v>436.16527203915416</v>
      </c>
      <c r="O20" s="83">
        <f>N20*(1+'Inflation rates'!$G$3)</f>
        <v>461.60550344741387</v>
      </c>
      <c r="P20" s="83">
        <f>O20*(1+'Inflation rates'!$G$3)</f>
        <v>488.52958837541848</v>
      </c>
      <c r="Q20" s="83">
        <f>P20*(1+'Inflation rates'!$G$3)</f>
        <v>517.02407561404675</v>
      </c>
    </row>
    <row r="21" spans="1:17">
      <c r="A21" s="11"/>
      <c r="F21" s="484"/>
      <c r="G21" s="6" t="s">
        <v>259</v>
      </c>
      <c r="H21" s="352">
        <f>(O8/'Network element - actuals'!K15)*10^7</f>
        <v>33.546774371032264</v>
      </c>
      <c r="I21" s="352">
        <f>(P8/'Network element - actuals'!L15)*10^7</f>
        <v>31.820163646878047</v>
      </c>
      <c r="J21" s="352">
        <f>(Q8/'Network element - actuals'!M15)*10^7</f>
        <v>32.573398495410288</v>
      </c>
      <c r="K21" s="352">
        <f>(R8/'Network element - actuals'!N15)*10^7</f>
        <v>38.44297778820809</v>
      </c>
      <c r="L21" s="359">
        <f>K21*(1+'Inflation rates'!$G$3)</f>
        <v>40.685243079945501</v>
      </c>
      <c r="M21" s="83">
        <f>L21*(1+'Inflation rates'!$G$3)</f>
        <v>43.058293080043157</v>
      </c>
      <c r="N21" s="83">
        <f>M21*(1+'Inflation rates'!$G$3)</f>
        <v>45.569756074058482</v>
      </c>
      <c r="O21" s="83">
        <f>N21*(1+'Inflation rates'!$G$3)</f>
        <v>48.227705282903166</v>
      </c>
      <c r="P21" s="83">
        <f>O21*(1+'Inflation rates'!$G$3)</f>
        <v>51.040684814607523</v>
      </c>
      <c r="Q21" s="83">
        <f>P21*(1+'Inflation rates'!$G$3)</f>
        <v>54.017737129774645</v>
      </c>
    </row>
    <row r="22" spans="1:17">
      <c r="A22" s="11"/>
    </row>
    <row r="23" spans="1:17">
      <c r="A23" s="11"/>
    </row>
    <row r="24" spans="1:17">
      <c r="A24" s="11"/>
      <c r="F24" s="85" t="s">
        <v>255</v>
      </c>
      <c r="G24" s="85" t="s">
        <v>256</v>
      </c>
      <c r="H24" s="85" t="s">
        <v>12</v>
      </c>
      <c r="I24" s="85" t="s">
        <v>13</v>
      </c>
      <c r="J24" s="85" t="s">
        <v>14</v>
      </c>
      <c r="K24" s="85" t="s">
        <v>15</v>
      </c>
      <c r="L24" s="213" t="s">
        <v>16</v>
      </c>
      <c r="M24" s="85"/>
      <c r="N24" s="85"/>
      <c r="O24" s="85"/>
    </row>
    <row r="25" spans="1:17">
      <c r="A25" s="11"/>
      <c r="F25" s="6" t="s">
        <v>277</v>
      </c>
      <c r="G25" s="82" t="s">
        <v>278</v>
      </c>
      <c r="H25" s="79">
        <f>'4th CP GFA - Actuals '!B18</f>
        <v>16417.369554199999</v>
      </c>
      <c r="I25" s="79">
        <f>'4th CP GFA - Actuals '!C18</f>
        <v>17612.823834800001</v>
      </c>
      <c r="J25" s="79">
        <f>'4th CP GFA - Actuals '!D18</f>
        <v>19014.960000000006</v>
      </c>
      <c r="K25" s="79">
        <f>'4th CP GFA - Actuals '!E18</f>
        <v>20432.890000000003</v>
      </c>
      <c r="L25" s="360">
        <f>'4th CP GFA - Actuals '!F18</f>
        <v>22196.41</v>
      </c>
      <c r="M25" s="6"/>
      <c r="N25" s="82"/>
      <c r="O25" s="79"/>
    </row>
    <row r="26" spans="1:17">
      <c r="A26" s="11"/>
      <c r="F26" s="6" t="s">
        <v>276</v>
      </c>
      <c r="G26" s="82" t="s">
        <v>278</v>
      </c>
      <c r="H26" s="4">
        <f>'Network element - actuals'!D6</f>
        <v>114.89</v>
      </c>
      <c r="I26" s="4">
        <f>'Network element - actuals'!E6</f>
        <v>147.37</v>
      </c>
      <c r="J26" s="4">
        <f>'Network element - actuals'!F6</f>
        <v>156.44</v>
      </c>
      <c r="K26" s="4">
        <f>'Network element - actuals'!G6</f>
        <v>154</v>
      </c>
      <c r="L26" s="361">
        <f>'Network element - actuals'!H6</f>
        <v>178.54254688931346</v>
      </c>
      <c r="M26" s="6"/>
      <c r="N26" s="82"/>
      <c r="O26" s="4"/>
    </row>
    <row r="27" spans="1:17">
      <c r="A27" s="11"/>
      <c r="F27" s="6" t="s">
        <v>280</v>
      </c>
      <c r="G27" s="82" t="s">
        <v>279</v>
      </c>
      <c r="H27" s="337">
        <f>H26/H25</f>
        <v>6.9980760085045467E-3</v>
      </c>
      <c r="I27" s="337">
        <f>I26/H25</f>
        <v>8.9764684600340764E-3</v>
      </c>
      <c r="J27" s="337">
        <f>J26/I25</f>
        <v>8.8821645789075952E-3</v>
      </c>
      <c r="K27" s="337">
        <f>K26/J25</f>
        <v>8.0988863505366271E-3</v>
      </c>
      <c r="L27" s="152">
        <f>L26/K25</f>
        <v>8.7379977521199123E-3</v>
      </c>
      <c r="M27" s="88" t="s">
        <v>374</v>
      </c>
      <c r="N27" s="89"/>
      <c r="O27" s="90"/>
    </row>
    <row r="28" spans="1:17" ht="58">
      <c r="A28" s="11"/>
      <c r="F28" s="80" t="s">
        <v>444</v>
      </c>
      <c r="G28" s="82" t="s">
        <v>279</v>
      </c>
      <c r="H28" s="338">
        <f>AVERAGE(I27:K27)</f>
        <v>8.6525064631594335E-3</v>
      </c>
      <c r="I28" s="6"/>
      <c r="J28" s="6"/>
      <c r="K28" s="6"/>
      <c r="L28" s="6"/>
      <c r="M28" s="88" t="s">
        <v>443</v>
      </c>
      <c r="N28" s="88"/>
      <c r="O28" s="88"/>
    </row>
    <row r="29" spans="1:17" ht="43.5">
      <c r="A29" s="11"/>
      <c r="F29" s="81" t="s">
        <v>445</v>
      </c>
      <c r="G29" s="82" t="s">
        <v>279</v>
      </c>
      <c r="H29" s="63">
        <v>1.01E-2</v>
      </c>
      <c r="I29" s="6"/>
      <c r="J29" s="6"/>
      <c r="K29" s="6"/>
      <c r="L29" s="6"/>
      <c r="M29" s="81"/>
      <c r="N29" s="82"/>
      <c r="O29" s="87"/>
    </row>
    <row r="30" spans="1:17">
      <c r="A30" s="11"/>
    </row>
    <row r="31" spans="1:17">
      <c r="A31" s="11"/>
      <c r="G31" s="474" t="s">
        <v>391</v>
      </c>
      <c r="H31" s="474"/>
      <c r="I31" s="474"/>
      <c r="J31" s="474"/>
      <c r="K31" s="474"/>
      <c r="L31" s="474"/>
      <c r="M31" s="481" t="s">
        <v>391</v>
      </c>
      <c r="N31" s="482"/>
      <c r="O31" s="482"/>
      <c r="P31" s="482"/>
      <c r="Q31" s="483"/>
    </row>
    <row r="32" spans="1:17">
      <c r="A32" s="11"/>
      <c r="G32" s="85" t="s">
        <v>41</v>
      </c>
      <c r="H32" s="85" t="s">
        <v>12</v>
      </c>
      <c r="I32" s="85" t="s">
        <v>13</v>
      </c>
      <c r="J32" s="85" t="s">
        <v>14</v>
      </c>
      <c r="K32" s="85" t="s">
        <v>15</v>
      </c>
      <c r="L32" s="213" t="s">
        <v>16</v>
      </c>
      <c r="M32" s="85" t="s">
        <v>378</v>
      </c>
      <c r="N32" s="85" t="s">
        <v>379</v>
      </c>
      <c r="O32" s="85" t="s">
        <v>380</v>
      </c>
      <c r="P32" s="85" t="s">
        <v>381</v>
      </c>
      <c r="Q32" s="85" t="s">
        <v>382</v>
      </c>
    </row>
    <row r="33" spans="1:18">
      <c r="A33" s="11"/>
      <c r="G33" s="6" t="s">
        <v>42</v>
      </c>
      <c r="H33" s="353">
        <f>((H14*'Network element - actuals'!K12)+(H15*'Network element - actuals'!K13)+(H16*'Network element - actuals'!K14)+(H17*'Network element - actuals'!K15))/10^7</f>
        <v>2314.44</v>
      </c>
      <c r="I33" s="353">
        <f>((I14*'Network element - actuals'!L12)+(I15*'Network element - actuals'!L13)+(I16*'Network element - actuals'!L14)+(I17*'Network element - actuals'!L15))/10^7</f>
        <v>2240.77</v>
      </c>
      <c r="J33" s="353">
        <f>((J14*'Network element - actuals'!M12)+(J15*'Network element - actuals'!M13)+(J16*'Network element - actuals'!M14)+(J17*'Network element - actuals'!M15))/10^7</f>
        <v>1994.96</v>
      </c>
      <c r="K33" s="353">
        <f>((K14*'Network element - actuals'!N12)+(K15*'Network element - actuals'!N13)+(K16*'Network element - actuals'!N14)+(K17*'Network element - actuals'!N15))/10^7</f>
        <v>3081.0999999999995</v>
      </c>
      <c r="L33" s="362">
        <f>((L14*'Network element - actuals'!O12)+(L15*'Network element - actuals'!O13)+(L16*'Network element - actuals'!O14)+(L17*'Network element - actuals'!O15))/10^7</f>
        <v>3408.8024607713587</v>
      </c>
      <c r="M33" s="329">
        <f>((M14*'Network elements - Projected'!I6)+(M15*'Network elements - Projected'!I7)+(M16*'Network elements - Projected'!I8)+(M17*'Network elements - Projected'!I9))/10^7</f>
        <v>3773.7833219242661</v>
      </c>
      <c r="N33" s="329">
        <f>((N14*'Network elements - Projected'!J6)+(N15*'Network elements - Projected'!J7)+(N16*'Network elements - Projected'!J8)+(N17*'Network elements - Projected'!J9))/10^7</f>
        <v>4163.5573648876525</v>
      </c>
      <c r="O33" s="329">
        <f>((O14*'Network elements - Projected'!K6)+(O15*'Network elements - Projected'!K7)+(O16*'Network elements - Projected'!K8)+(O17*'Network elements - Projected'!K9))/10^7</f>
        <v>4632.869094756883</v>
      </c>
      <c r="P33" s="329">
        <f>((P14*'Network elements - Projected'!L6)+(P15*'Network elements - Projected'!L7)+(P16*'Network elements - Projected'!L8)+(P17*'Network elements - Projected'!L9))/10^7</f>
        <v>5149.7657118356237</v>
      </c>
      <c r="Q33" s="329">
        <f>((Q14*'Network elements - Projected'!M6)+(Q15*'Network elements - Projected'!M7)+(Q16*'Network elements - Projected'!M8)+(Q17*'Network elements - Projected'!M9))/10^7</f>
        <v>5719.0416173411404</v>
      </c>
    </row>
    <row r="34" spans="1:18">
      <c r="A34" s="11"/>
      <c r="G34" s="6" t="s">
        <v>43</v>
      </c>
      <c r="H34" s="353">
        <f>((H18*'Network element - actuals'!K12)+(H19*'Network element - actuals'!K13)+(H20*'Network element - actuals'!K14)+(H21*'Network element - actuals'!K15))/10^7</f>
        <v>146.79</v>
      </c>
      <c r="I34" s="353">
        <f>((I18*'Network element - actuals'!L12)+(I19*'Network element - actuals'!L13)+(I20*'Network element - actuals'!L14)+(I21*'Network element - actuals'!L15))/10^7</f>
        <v>141.11000000000001</v>
      </c>
      <c r="J34" s="353">
        <f>((J18*'Network element - actuals'!M12)+(J19*'Network element - actuals'!M13)+(J20*'Network element - actuals'!M14)+(J21*'Network element - actuals'!M15))/10^7</f>
        <v>156.33000000000001</v>
      </c>
      <c r="K34" s="353">
        <f>((K18*'Network element - actuals'!N12)+(K19*'Network element - actuals'!N13)+(K20*'Network element - actuals'!N14)+(K21*'Network element - actuals'!N15))/10^7</f>
        <v>194.71</v>
      </c>
      <c r="L34" s="362">
        <f>((L18*'Network element - actuals'!O12)+(L19*'Network element - actuals'!O13)+(L20*'Network element - actuals'!O14)+(L21*'Network element - actuals'!O15))/10^7</f>
        <v>215.41914483034998</v>
      </c>
      <c r="M34" s="329">
        <f>((M18*'Network elements - Projected'!I6)+(M19*'Network elements - Projected'!I7)+(M20*'Network elements - Projected'!I8)+(M21*'Network elements - Projected'!I9))/10^7</f>
        <v>238.48409678747001</v>
      </c>
      <c r="N34" s="329">
        <f>((N18*'Network elements - Projected'!J6)+(N19*'Network elements - Projected'!J7)+(N20*'Network elements - Projected'!J8)+(N21*'Network elements - Projected'!J9))/10^7</f>
        <v>263.11585294773778</v>
      </c>
      <c r="O34" s="329">
        <f>((O18*'Network elements - Projected'!K6)+(O19*'Network elements - Projected'!K7)+(O20*'Network elements - Projected'!K8)+(O21*'Network elements - Projected'!K9))/10^7</f>
        <v>292.7739902762367</v>
      </c>
      <c r="P34" s="329">
        <f>((P18*'Network elements - Projected'!L6)+(P19*'Network elements - Projected'!L7)+(P20*'Network elements - Projected'!L8)+(P21*'Network elements - Projected'!L9))/10^7</f>
        <v>325.43925278358853</v>
      </c>
      <c r="Q34" s="329">
        <f>((Q18*'Network elements - Projected'!M6)+(Q19*'Network elements - Projected'!M7)+(Q20*'Network elements - Projected'!M8)+(Q21*'Network elements - Projected'!M9))/10^7</f>
        <v>361.41462247654869</v>
      </c>
    </row>
    <row r="35" spans="1:18">
      <c r="A35" s="11"/>
      <c r="G35" s="6" t="s">
        <v>375</v>
      </c>
      <c r="H35" s="353">
        <f>H26</f>
        <v>114.89</v>
      </c>
      <c r="I35" s="353">
        <f t="shared" ref="I35:K35" si="0">I26</f>
        <v>147.37</v>
      </c>
      <c r="J35" s="353">
        <f t="shared" si="0"/>
        <v>156.44</v>
      </c>
      <c r="K35" s="353">
        <f t="shared" si="0"/>
        <v>154</v>
      </c>
      <c r="L35" s="362">
        <f>L26</f>
        <v>178.54254688931346</v>
      </c>
      <c r="M35" s="91">
        <f>'R&amp;M Cost'!T28</f>
        <v>197.90691751769808</v>
      </c>
      <c r="N35" s="91">
        <f>'R&amp;M Cost'!U28</f>
        <v>218.32068672219376</v>
      </c>
      <c r="O35" s="91">
        <f>'R&amp;M Cost'!V28</f>
        <v>240.15012090380887</v>
      </c>
      <c r="P35" s="91">
        <f>'R&amp;M Cost'!W28</f>
        <v>263.59858590514597</v>
      </c>
      <c r="Q35" s="91">
        <f>'R&amp;M Cost'!X28</f>
        <v>288.69918682092271</v>
      </c>
    </row>
    <row r="36" spans="1:18">
      <c r="A36" s="11"/>
      <c r="G36" s="92" t="s">
        <v>45</v>
      </c>
      <c r="H36" s="93">
        <f t="shared" ref="H36:Q36" si="1">SUM(H33:H35)</f>
        <v>2576.12</v>
      </c>
      <c r="I36" s="93">
        <f t="shared" si="1"/>
        <v>2529.25</v>
      </c>
      <c r="J36" s="93">
        <f t="shared" si="1"/>
        <v>2307.73</v>
      </c>
      <c r="K36" s="93">
        <f t="shared" si="1"/>
        <v>3429.8099999999995</v>
      </c>
      <c r="L36" s="93">
        <f t="shared" si="1"/>
        <v>3802.7641524910223</v>
      </c>
      <c r="M36" s="93">
        <f t="shared" si="1"/>
        <v>4210.1743362294346</v>
      </c>
      <c r="N36" s="93">
        <f t="shared" si="1"/>
        <v>4644.9939045575838</v>
      </c>
      <c r="O36" s="93">
        <f t="shared" si="1"/>
        <v>5165.7932059369286</v>
      </c>
      <c r="P36" s="93">
        <f t="shared" si="1"/>
        <v>5738.8035505243588</v>
      </c>
      <c r="Q36" s="93">
        <f t="shared" si="1"/>
        <v>6369.155426638612</v>
      </c>
    </row>
    <row r="37" spans="1:18">
      <c r="A37" s="11"/>
      <c r="L37" s="62"/>
      <c r="M37" s="62"/>
      <c r="N37" s="62"/>
      <c r="O37" s="62"/>
      <c r="P37" s="62"/>
      <c r="Q37" s="62"/>
      <c r="R37" s="62"/>
    </row>
    <row r="38" spans="1:18">
      <c r="A38" s="11"/>
    </row>
    <row r="39" spans="1:18">
      <c r="A39" s="11"/>
      <c r="G39" s="474" t="s">
        <v>281</v>
      </c>
      <c r="H39" s="474"/>
      <c r="I39" s="474"/>
      <c r="J39" s="474"/>
      <c r="K39" s="474"/>
      <c r="L39" s="474"/>
    </row>
    <row r="40" spans="1:18">
      <c r="A40" s="11"/>
      <c r="G40" s="85" t="s">
        <v>41</v>
      </c>
      <c r="H40" s="85" t="s">
        <v>12</v>
      </c>
      <c r="I40" s="85" t="s">
        <v>13</v>
      </c>
      <c r="J40" s="85" t="s">
        <v>14</v>
      </c>
      <c r="K40" s="85" t="s">
        <v>15</v>
      </c>
      <c r="L40" s="213" t="s">
        <v>16</v>
      </c>
    </row>
    <row r="41" spans="1:18">
      <c r="A41" s="11"/>
      <c r="G41" s="6" t="s">
        <v>42</v>
      </c>
      <c r="H41" s="94">
        <f>('Network element - actuals'!D4-H33)/'Network element - actuals'!D4</f>
        <v>0</v>
      </c>
      <c r="I41" s="94">
        <f>('Network element - actuals'!E4-I33)/'Network element - actuals'!E4</f>
        <v>0</v>
      </c>
      <c r="J41" s="94">
        <f>('Network element - actuals'!F4-J33)/'Network element - actuals'!F4</f>
        <v>0</v>
      </c>
      <c r="K41" s="94">
        <f>('Network element - actuals'!G4-K33)/'Network element - actuals'!G4</f>
        <v>1.4759253217567237E-16</v>
      </c>
      <c r="L41" s="363">
        <f>('Network element - actuals'!H4-L33)/'Network element - actuals'!H4</f>
        <v>0</v>
      </c>
    </row>
    <row r="42" spans="1:18">
      <c r="A42" s="11"/>
      <c r="G42" s="6" t="s">
        <v>43</v>
      </c>
      <c r="H42" s="94">
        <f>('Network element - actuals'!D5-H34)/'Network element - actuals'!D5</f>
        <v>0</v>
      </c>
      <c r="I42" s="94">
        <f>('Network element - actuals'!E5-I34)/'Network element - actuals'!E5</f>
        <v>0</v>
      </c>
      <c r="J42" s="94">
        <f>('Network element - actuals'!F5-J34)/'Network element - actuals'!F5</f>
        <v>0</v>
      </c>
      <c r="K42" s="94">
        <f>('Network element - actuals'!G5-K34)/'Network element - actuals'!G5</f>
        <v>0</v>
      </c>
      <c r="L42" s="363">
        <f>('Network element - actuals'!H5-L34)/'Network element - actuals'!H5</f>
        <v>0</v>
      </c>
    </row>
    <row r="43" spans="1:18">
      <c r="A43" s="11"/>
      <c r="G43" s="6" t="s">
        <v>44</v>
      </c>
      <c r="H43" s="94">
        <f>('Network element - actuals'!D6-H35)/'Network element - actuals'!D6</f>
        <v>0</v>
      </c>
      <c r="I43" s="94">
        <f>('Network element - actuals'!E6-I35)/'Network element - actuals'!E6</f>
        <v>0</v>
      </c>
      <c r="J43" s="94">
        <f>('Network element - actuals'!F6-J35)/'Network element - actuals'!F6</f>
        <v>0</v>
      </c>
      <c r="K43" s="94">
        <f>('Network element - actuals'!G6-K35)/'Network element - actuals'!G6</f>
        <v>0</v>
      </c>
      <c r="L43" s="363">
        <f>('Network element - actuals'!H6-L35)/'Network element - actuals'!H6</f>
        <v>0</v>
      </c>
    </row>
    <row r="44" spans="1:18">
      <c r="A44" s="11"/>
      <c r="G44" s="92" t="s">
        <v>45</v>
      </c>
      <c r="H44" s="94">
        <f>('Network element - actuals'!D7-H36)/'Network element - actuals'!D7</f>
        <v>0</v>
      </c>
      <c r="I44" s="94">
        <f>('Network element - actuals'!E7-I36)/'Network element - actuals'!E7</f>
        <v>0</v>
      </c>
      <c r="J44" s="94">
        <f>('Network element - actuals'!F7-J36)/'Network element - actuals'!F7</f>
        <v>0</v>
      </c>
      <c r="K44" s="94">
        <f>('Network element - actuals'!G7-K36)/'Network element - actuals'!G7</f>
        <v>1.325867470461816E-16</v>
      </c>
      <c r="L44" s="363">
        <f>('Network element - actuals'!H7-L36)/'Network element - actuals'!H7</f>
        <v>0</v>
      </c>
    </row>
    <row r="45" spans="1:18">
      <c r="A45" s="11"/>
    </row>
    <row r="46" spans="1:18">
      <c r="A46" s="11"/>
    </row>
    <row r="47" spans="1:18">
      <c r="A47" s="11"/>
    </row>
    <row r="48" spans="1:18">
      <c r="A48" s="11"/>
    </row>
    <row r="49" spans="1:1">
      <c r="A49" s="11"/>
    </row>
    <row r="50" spans="1:1">
      <c r="A50" s="11"/>
    </row>
    <row r="51" spans="1:1">
      <c r="A51" s="11"/>
    </row>
    <row r="52" spans="1:1">
      <c r="A52" s="11"/>
    </row>
    <row r="53" spans="1:1">
      <c r="A53" s="11"/>
    </row>
    <row r="54" spans="1:1">
      <c r="A54" s="11"/>
    </row>
    <row r="55" spans="1:1">
      <c r="A55" s="11"/>
    </row>
    <row r="56" spans="1:1">
      <c r="A56" s="11"/>
    </row>
    <row r="57" spans="1:1">
      <c r="A57" s="11"/>
    </row>
    <row r="58" spans="1:1">
      <c r="A58" s="11"/>
    </row>
    <row r="59" spans="1:1">
      <c r="A59" s="11"/>
    </row>
    <row r="60" spans="1:1">
      <c r="A60" s="11"/>
    </row>
    <row r="61" spans="1:1">
      <c r="A61" s="11"/>
    </row>
    <row r="62" spans="1:1">
      <c r="A62" s="11"/>
    </row>
    <row r="63" spans="1:1">
      <c r="A63" s="11"/>
    </row>
    <row r="64" spans="1:1">
      <c r="A64" s="11"/>
    </row>
    <row r="65" spans="1:1">
      <c r="A65" s="11"/>
    </row>
    <row r="66" spans="1:1">
      <c r="A66" s="11"/>
    </row>
    <row r="67" spans="1:1">
      <c r="A67" s="11"/>
    </row>
    <row r="68" spans="1:1">
      <c r="A68" s="11"/>
    </row>
    <row r="69" spans="1:1">
      <c r="A69" s="11"/>
    </row>
    <row r="70" spans="1:1">
      <c r="A70" s="11"/>
    </row>
    <row r="71" spans="1:1">
      <c r="A71" s="11"/>
    </row>
    <row r="72" spans="1:1">
      <c r="A72" s="11"/>
    </row>
    <row r="73" spans="1:1">
      <c r="A73" s="11"/>
    </row>
    <row r="74" spans="1:1">
      <c r="A74" s="11"/>
    </row>
    <row r="75" spans="1:1">
      <c r="A75" s="11"/>
    </row>
    <row r="76" spans="1:1">
      <c r="A76" s="11"/>
    </row>
    <row r="77" spans="1:1">
      <c r="A77" s="11"/>
    </row>
    <row r="78" spans="1:1">
      <c r="A78" s="11"/>
    </row>
    <row r="79" spans="1:1">
      <c r="A79" s="11"/>
    </row>
    <row r="80" spans="1:1">
      <c r="A80" s="11"/>
    </row>
    <row r="81" spans="1:1">
      <c r="A81" s="11"/>
    </row>
    <row r="82" spans="1:1">
      <c r="A82" s="11"/>
    </row>
    <row r="83" spans="1:1">
      <c r="A83" s="11"/>
    </row>
    <row r="84" spans="1:1">
      <c r="A84" s="11"/>
    </row>
    <row r="85" spans="1:1">
      <c r="A85" s="11"/>
    </row>
    <row r="86" spans="1:1">
      <c r="A86" s="11"/>
    </row>
    <row r="87" spans="1:1">
      <c r="A87" s="11"/>
    </row>
    <row r="88" spans="1:1">
      <c r="A88" s="11"/>
    </row>
    <row r="89" spans="1:1">
      <c r="A89" s="11"/>
    </row>
    <row r="90" spans="1:1">
      <c r="A90" s="11"/>
    </row>
    <row r="91" spans="1:1">
      <c r="A91" s="11"/>
    </row>
    <row r="92" spans="1:1">
      <c r="A92" s="11"/>
    </row>
    <row r="93" spans="1:1">
      <c r="A93" s="11"/>
    </row>
    <row r="94" spans="1:1">
      <c r="A94" s="11"/>
    </row>
    <row r="95" spans="1:1">
      <c r="A95" s="11"/>
    </row>
    <row r="96" spans="1:1">
      <c r="A96" s="11"/>
    </row>
    <row r="97" spans="1:1">
      <c r="A97" s="11"/>
    </row>
    <row r="98" spans="1:1">
      <c r="A98" s="11"/>
    </row>
    <row r="99" spans="1:1">
      <c r="A99" s="11"/>
    </row>
    <row r="100" spans="1:1">
      <c r="A100" s="11"/>
    </row>
  </sheetData>
  <mergeCells count="10">
    <mergeCell ref="G39:L39"/>
    <mergeCell ref="C3:E3"/>
    <mergeCell ref="G3:L3"/>
    <mergeCell ref="N3:S3"/>
    <mergeCell ref="M31:Q31"/>
    <mergeCell ref="M12:Q12"/>
    <mergeCell ref="G31:L31"/>
    <mergeCell ref="F18:F21"/>
    <mergeCell ref="F14:F17"/>
    <mergeCell ref="F12:L12"/>
  </mergeCells>
  <pageMargins left="0.7" right="0.2" top="0.25" bottom="0.25" header="0.3" footer="0.3"/>
  <pageSetup paperSize="9" scale="75"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theme="5" tint="0.59999389629810485"/>
  </sheetPr>
  <dimension ref="A2:X30"/>
  <sheetViews>
    <sheetView workbookViewId="0">
      <pane xSplit="1" ySplit="5" topLeftCell="N16" activePane="bottomRight" state="frozen"/>
      <selection pane="topRight" activeCell="B1" sqref="B1"/>
      <selection pane="bottomLeft" activeCell="A6" sqref="A6"/>
      <selection pane="bottomRight" activeCell="P25" sqref="P25:R25"/>
    </sheetView>
  </sheetViews>
  <sheetFormatPr defaultColWidth="9.1796875" defaultRowHeight="14.5"/>
  <cols>
    <col min="1" max="1" width="30.54296875" customWidth="1"/>
    <col min="2" max="12" width="7.54296875" hidden="1" customWidth="1"/>
    <col min="13" max="13" width="10.453125" hidden="1" customWidth="1"/>
    <col min="14" max="14" width="12.1796875" customWidth="1"/>
    <col min="15" max="15" width="9.54296875" customWidth="1"/>
    <col min="16" max="16" width="10.54296875" customWidth="1"/>
    <col min="17" max="17" width="11.453125" customWidth="1"/>
    <col min="18" max="18" width="12.54296875" bestFit="1" customWidth="1"/>
    <col min="19" max="19" width="10.54296875" customWidth="1"/>
    <col min="20" max="20" width="10.453125" customWidth="1"/>
    <col min="21" max="21" width="12.453125" customWidth="1"/>
    <col min="22" max="22" width="11.1796875" customWidth="1"/>
    <col min="23" max="23" width="10.453125" customWidth="1"/>
    <col min="24" max="24" width="11.54296875" customWidth="1"/>
  </cols>
  <sheetData>
    <row r="2" spans="1:24">
      <c r="S2" s="475" t="s">
        <v>344</v>
      </c>
      <c r="T2" s="475"/>
      <c r="U2" s="475"/>
      <c r="V2" s="107">
        <f>'Inflation rates'!G3</f>
        <v>5.832704490506968E-2</v>
      </c>
    </row>
    <row r="3" spans="1:24">
      <c r="S3" s="475" t="s">
        <v>345</v>
      </c>
      <c r="T3" s="475"/>
      <c r="U3" s="475"/>
      <c r="V3" s="15"/>
    </row>
    <row r="4" spans="1:24">
      <c r="B4" s="73"/>
      <c r="C4" s="73"/>
      <c r="D4" s="73"/>
      <c r="E4" s="73"/>
      <c r="F4" s="73"/>
      <c r="G4" s="73"/>
      <c r="H4" s="73"/>
      <c r="I4" s="73"/>
      <c r="J4" s="73"/>
      <c r="K4" s="73"/>
      <c r="L4" s="73"/>
      <c r="M4" s="475" t="s">
        <v>347</v>
      </c>
      <c r="N4" s="475"/>
      <c r="O4" s="475"/>
      <c r="P4" s="475"/>
      <c r="Q4" s="475"/>
      <c r="R4" s="475"/>
      <c r="S4" s="475"/>
      <c r="T4" s="475"/>
      <c r="U4" s="475"/>
      <c r="V4" s="475"/>
      <c r="W4" s="475"/>
      <c r="X4" s="475"/>
    </row>
    <row r="5" spans="1:24">
      <c r="A5" s="366" t="s">
        <v>346</v>
      </c>
      <c r="B5" s="367" t="s">
        <v>348</v>
      </c>
      <c r="C5" s="367" t="s">
        <v>349</v>
      </c>
      <c r="D5" s="367" t="s">
        <v>350</v>
      </c>
      <c r="E5" s="367" t="s">
        <v>351</v>
      </c>
      <c r="F5" s="367" t="s">
        <v>352</v>
      </c>
      <c r="G5" s="367" t="s">
        <v>353</v>
      </c>
      <c r="H5" s="367" t="s">
        <v>354</v>
      </c>
      <c r="I5" s="367" t="s">
        <v>355</v>
      </c>
      <c r="J5" s="367" t="s">
        <v>356</v>
      </c>
      <c r="K5" s="367" t="s">
        <v>357</v>
      </c>
      <c r="L5" s="367" t="s">
        <v>358</v>
      </c>
      <c r="M5" s="368" t="s">
        <v>5</v>
      </c>
      <c r="N5" s="368" t="s">
        <v>6</v>
      </c>
      <c r="O5" s="368" t="s">
        <v>12</v>
      </c>
      <c r="P5" s="368" t="s">
        <v>13</v>
      </c>
      <c r="Q5" s="368" t="s">
        <v>14</v>
      </c>
      <c r="R5" s="368" t="s">
        <v>15</v>
      </c>
      <c r="S5" s="215" t="s">
        <v>16</v>
      </c>
      <c r="T5" s="12" t="s">
        <v>378</v>
      </c>
      <c r="U5" s="12" t="s">
        <v>379</v>
      </c>
      <c r="V5" s="12" t="s">
        <v>380</v>
      </c>
      <c r="W5" s="12" t="s">
        <v>381</v>
      </c>
      <c r="X5" s="12" t="s">
        <v>382</v>
      </c>
    </row>
    <row r="6" spans="1:24" hidden="1">
      <c r="A6" s="73" t="s">
        <v>154</v>
      </c>
      <c r="B6" s="73">
        <f>'[32]R&amp;M'!E4</f>
        <v>4.3884235</v>
      </c>
      <c r="C6" s="73">
        <f>'[32]R&amp;M'!F4</f>
        <v>2.7578306000000001</v>
      </c>
      <c r="D6" s="73">
        <f>'[32]R&amp;M'!G4</f>
        <v>1.0693352</v>
      </c>
      <c r="E6" s="73">
        <f>'[32]R&amp;M'!H4</f>
        <v>2.4319549999999999</v>
      </c>
      <c r="F6" s="73">
        <f>'[32]R&amp;M'!I4</f>
        <v>3.7560669999999998</v>
      </c>
      <c r="G6" s="73">
        <f>'[32]R&amp;M'!J4</f>
        <v>2.3718383160000003</v>
      </c>
      <c r="H6" s="73">
        <f>'[32]R&amp;M'!K4</f>
        <v>3.368502549</v>
      </c>
      <c r="I6" s="73">
        <f>'[32]R&amp;M'!L4</f>
        <v>4.2757497000000004</v>
      </c>
      <c r="J6" s="73">
        <f>'[32]R&amp;M'!M4</f>
        <v>3.6741994719999997</v>
      </c>
      <c r="K6" s="73">
        <f>'[32]R&amp;M'!N4</f>
        <v>1.3416659630000001</v>
      </c>
      <c r="L6" s="73">
        <f>'[32]R&amp;M'!O4</f>
        <v>2.6460765999999998</v>
      </c>
      <c r="M6" s="327">
        <v>0</v>
      </c>
      <c r="N6" s="327">
        <v>0</v>
      </c>
      <c r="O6" s="327">
        <v>0</v>
      </c>
      <c r="P6" s="327">
        <v>0</v>
      </c>
      <c r="Q6" s="327">
        <v>0</v>
      </c>
      <c r="R6" s="327">
        <v>0</v>
      </c>
      <c r="S6" s="327">
        <v>0</v>
      </c>
      <c r="T6" s="108"/>
      <c r="U6" s="108"/>
      <c r="V6" s="108"/>
      <c r="W6" s="108"/>
      <c r="X6" s="108"/>
    </row>
    <row r="7" spans="1:24" hidden="1">
      <c r="A7" s="73" t="s">
        <v>359</v>
      </c>
      <c r="B7" s="73">
        <f>'[32]R&amp;M'!E5</f>
        <v>16.982264300000001</v>
      </c>
      <c r="C7" s="73">
        <f>'[32]R&amp;M'!F5</f>
        <v>16.116746899999999</v>
      </c>
      <c r="D7" s="73">
        <f>'[32]R&amp;M'!G5</f>
        <v>12.2449741</v>
      </c>
      <c r="E7" s="73">
        <f>'[32]R&amp;M'!H5</f>
        <v>11.468359299999999</v>
      </c>
      <c r="F7" s="73">
        <f>'[32]R&amp;M'!I5</f>
        <v>12.7411762</v>
      </c>
      <c r="G7" s="73">
        <f>'[32]R&amp;M'!J5</f>
        <v>11.269717372000002</v>
      </c>
      <c r="H7" s="73">
        <f>'[32]R&amp;M'!K5</f>
        <v>15.954321549000001</v>
      </c>
      <c r="I7" s="73">
        <f>'[32]R&amp;M'!L5</f>
        <v>14.3824734</v>
      </c>
      <c r="J7" s="73">
        <f>'[32]R&amp;M'!M5</f>
        <v>15.651249894999999</v>
      </c>
      <c r="K7" s="73">
        <f>'[32]R&amp;M'!N5</f>
        <v>17.144486690000001</v>
      </c>
      <c r="L7" s="73">
        <f>'[32]R&amp;M'!O5</f>
        <v>23.402506599999999</v>
      </c>
      <c r="M7" s="327">
        <v>0</v>
      </c>
      <c r="N7" s="327">
        <v>0</v>
      </c>
      <c r="O7" s="327">
        <v>0</v>
      </c>
      <c r="P7" s="327">
        <v>0</v>
      </c>
      <c r="Q7" s="327">
        <v>0</v>
      </c>
      <c r="R7" s="327">
        <v>0</v>
      </c>
      <c r="S7" s="327">
        <v>0</v>
      </c>
      <c r="T7" s="108"/>
      <c r="U7" s="108"/>
      <c r="V7" s="108"/>
      <c r="W7" s="108"/>
      <c r="X7" s="108"/>
    </row>
    <row r="8" spans="1:24" ht="29" hidden="1">
      <c r="A8" s="109" t="s">
        <v>360</v>
      </c>
      <c r="B8" s="73">
        <f>'[32]R&amp;M'!E6</f>
        <v>3.5905787</v>
      </c>
      <c r="C8" s="73">
        <f>'[32]R&amp;M'!F6</f>
        <v>3.7902813000000002</v>
      </c>
      <c r="D8" s="73">
        <f>'[32]R&amp;M'!G6</f>
        <v>4.0145669000000002</v>
      </c>
      <c r="E8" s="73">
        <f>'[32]R&amp;M'!H6</f>
        <v>5.7606565999999999</v>
      </c>
      <c r="F8" s="73">
        <f>'[32]R&amp;M'!I6</f>
        <v>7.5275090000000002</v>
      </c>
      <c r="G8" s="73">
        <f>'[32]R&amp;M'!J6</f>
        <v>9.78765675</v>
      </c>
      <c r="H8" s="73">
        <f>'[32]R&amp;M'!K6</f>
        <v>9.4247691260000011</v>
      </c>
      <c r="I8" s="73">
        <f>'[32]R&amp;M'!L6</f>
        <v>12.652361300000001</v>
      </c>
      <c r="J8" s="73">
        <f>'[32]R&amp;M'!M6</f>
        <v>17.068644800000001</v>
      </c>
      <c r="K8" s="73">
        <f>'[32]R&amp;M'!N6</f>
        <v>21.687038738999998</v>
      </c>
      <c r="L8" s="73">
        <f>'[32]R&amp;M'!O6</f>
        <v>25.641792899999999</v>
      </c>
      <c r="M8" s="328">
        <v>0</v>
      </c>
      <c r="N8" s="328">
        <v>0</v>
      </c>
      <c r="O8" s="328">
        <v>0</v>
      </c>
      <c r="P8" s="328">
        <v>0</v>
      </c>
      <c r="Q8" s="328">
        <v>0</v>
      </c>
      <c r="R8" s="328">
        <v>0</v>
      </c>
      <c r="S8" s="328">
        <v>0</v>
      </c>
      <c r="T8" s="108"/>
      <c r="U8" s="108"/>
      <c r="V8" s="108"/>
      <c r="W8" s="108"/>
      <c r="X8" s="108"/>
    </row>
    <row r="9" spans="1:24" hidden="1">
      <c r="A9" s="73" t="s">
        <v>152</v>
      </c>
      <c r="B9" s="73">
        <f>'[32]R&amp;M'!E7</f>
        <v>0.49383080000000001</v>
      </c>
      <c r="C9" s="73">
        <f>'[32]R&amp;M'!F7</f>
        <v>2.2539199999999999E-2</v>
      </c>
      <c r="D9" s="73">
        <f>'[32]R&amp;M'!G7</f>
        <v>5.2122099999999998E-2</v>
      </c>
      <c r="E9" s="73">
        <f>'[32]R&amp;M'!H7</f>
        <v>4.2976199999999999E-2</v>
      </c>
      <c r="F9" s="73">
        <f>'[32]R&amp;M'!I7</f>
        <v>4.7296699999999997E-2</v>
      </c>
      <c r="G9" s="73">
        <f>'[32]R&amp;M'!J7</f>
        <v>1.73793E-2</v>
      </c>
      <c r="H9" s="73">
        <f>'[32]R&amp;M'!K7</f>
        <v>7.5876157E-2</v>
      </c>
      <c r="I9" s="73">
        <f>'[32]R&amp;M'!L7</f>
        <v>9.7175499999999998E-2</v>
      </c>
      <c r="J9" s="73">
        <f>'[32]R&amp;M'!M7</f>
        <v>0.140443713</v>
      </c>
      <c r="K9" s="73">
        <f>'[32]R&amp;M'!N7</f>
        <v>2.9752949000000001E-2</v>
      </c>
      <c r="L9" s="73">
        <f>'[32]R&amp;M'!O7</f>
        <v>0.11860320000000001</v>
      </c>
      <c r="M9" s="327">
        <v>0</v>
      </c>
      <c r="N9" s="327">
        <v>0</v>
      </c>
      <c r="O9" s="327">
        <v>0</v>
      </c>
      <c r="P9" s="327">
        <v>0</v>
      </c>
      <c r="Q9" s="327">
        <v>0</v>
      </c>
      <c r="R9" s="327">
        <v>0</v>
      </c>
      <c r="S9" s="327">
        <v>0</v>
      </c>
      <c r="T9" s="108"/>
      <c r="U9" s="108"/>
      <c r="V9" s="108"/>
      <c r="W9" s="108"/>
      <c r="X9" s="108"/>
    </row>
    <row r="10" spans="1:24" hidden="1">
      <c r="A10" s="73" t="s">
        <v>153</v>
      </c>
      <c r="B10" s="73">
        <f>'[32]R&amp;M'!E8</f>
        <v>2.8701000000000001E-2</v>
      </c>
      <c r="C10" s="73">
        <f>'[32]R&amp;M'!F8</f>
        <v>8.4889999999999998E-4</v>
      </c>
      <c r="D10" s="73">
        <f>'[32]R&amp;M'!G8</f>
        <v>8.3280800000000002E-2</v>
      </c>
      <c r="E10" s="73">
        <f>'[32]R&amp;M'!H8</f>
        <v>8.7252499999999997E-2</v>
      </c>
      <c r="F10" s="73">
        <f>'[32]R&amp;M'!I8</f>
        <v>5.3194100000000001E-2</v>
      </c>
      <c r="G10" s="73">
        <f>'[32]R&amp;M'!J8</f>
        <v>2.2787000000000002E-2</v>
      </c>
      <c r="H10" s="73">
        <f>'[32]R&amp;M'!K8</f>
        <v>0</v>
      </c>
      <c r="I10" s="73">
        <f>'[32]R&amp;M'!L8</f>
        <v>0</v>
      </c>
      <c r="J10" s="73">
        <f>'[32]R&amp;M'!M8</f>
        <v>0</v>
      </c>
      <c r="K10" s="73">
        <f>'[32]R&amp;M'!N8</f>
        <v>0</v>
      </c>
      <c r="L10" s="73">
        <f>'[32]R&amp;M'!O8</f>
        <v>0</v>
      </c>
      <c r="M10" s="327">
        <v>0</v>
      </c>
      <c r="N10" s="327">
        <v>0</v>
      </c>
      <c r="O10" s="327">
        <v>0</v>
      </c>
      <c r="P10" s="327">
        <v>0</v>
      </c>
      <c r="Q10" s="327">
        <v>0</v>
      </c>
      <c r="R10" s="327">
        <v>0</v>
      </c>
      <c r="S10" s="327">
        <v>0</v>
      </c>
      <c r="T10" s="108"/>
      <c r="U10" s="108"/>
      <c r="V10" s="108"/>
      <c r="W10" s="108"/>
      <c r="X10" s="108"/>
    </row>
    <row r="11" spans="1:24" hidden="1">
      <c r="A11" s="73" t="s">
        <v>361</v>
      </c>
      <c r="B11" s="73">
        <f>'[32]R&amp;M'!E9</f>
        <v>0</v>
      </c>
      <c r="C11" s="73">
        <f>'[32]R&amp;M'!F9</f>
        <v>0</v>
      </c>
      <c r="D11" s="73">
        <f>'[32]R&amp;M'!G9</f>
        <v>0</v>
      </c>
      <c r="E11" s="73">
        <f>'[32]R&amp;M'!H9</f>
        <v>0</v>
      </c>
      <c r="F11" s="73">
        <f>'[32]R&amp;M'!I9</f>
        <v>0</v>
      </c>
      <c r="G11" s="73">
        <f>'[32]R&amp;M'!J9</f>
        <v>0</v>
      </c>
      <c r="H11" s="73">
        <f>'[32]R&amp;M'!K9</f>
        <v>0</v>
      </c>
      <c r="I11" s="73">
        <f>'[32]R&amp;M'!L9</f>
        <v>0</v>
      </c>
      <c r="J11" s="73">
        <f>'[32]R&amp;M'!M9</f>
        <v>0</v>
      </c>
      <c r="K11" s="73">
        <f>'[32]R&amp;M'!N9</f>
        <v>0</v>
      </c>
      <c r="L11" s="73">
        <f>'[32]R&amp;M'!O9</f>
        <v>0</v>
      </c>
      <c r="M11" s="327">
        <v>0</v>
      </c>
      <c r="N11" s="327">
        <v>0</v>
      </c>
      <c r="O11" s="327">
        <v>0</v>
      </c>
      <c r="P11" s="327">
        <v>0</v>
      </c>
      <c r="Q11" s="327">
        <v>0</v>
      </c>
      <c r="R11" s="327">
        <v>0</v>
      </c>
      <c r="S11" s="327">
        <v>0</v>
      </c>
      <c r="T11" s="108"/>
      <c r="U11" s="108"/>
      <c r="V11" s="108"/>
      <c r="W11" s="108"/>
      <c r="X11" s="108"/>
    </row>
    <row r="12" spans="1:24" hidden="1">
      <c r="A12" s="73" t="s">
        <v>362</v>
      </c>
      <c r="B12" s="73">
        <f>'[32]R&amp;M'!E10</f>
        <v>7.8456833000000001</v>
      </c>
      <c r="C12" s="73">
        <f>'[32]R&amp;M'!F10</f>
        <v>8.5394547999999997</v>
      </c>
      <c r="D12" s="73">
        <f>'[32]R&amp;M'!G10</f>
        <v>5.7414399999999999</v>
      </c>
      <c r="E12" s="73">
        <f>'[32]R&amp;M'!H10</f>
        <v>4.3179936999999997</v>
      </c>
      <c r="F12" s="73">
        <f>'[32]R&amp;M'!I10</f>
        <v>5.0216151</v>
      </c>
      <c r="G12" s="73">
        <f>'[32]R&amp;M'!J10</f>
        <v>5.6700601880000008</v>
      </c>
      <c r="H12" s="73">
        <f>'[32]R&amp;M'!K10</f>
        <v>4.0651403349999997</v>
      </c>
      <c r="I12" s="73">
        <f>'[32]R&amp;M'!L10</f>
        <v>4.6155412</v>
      </c>
      <c r="J12" s="73">
        <f>'[32]R&amp;M'!M10</f>
        <v>5.2846189829999997</v>
      </c>
      <c r="K12" s="73">
        <f>'[32]R&amp;M'!N10</f>
        <v>4.0998039640000004</v>
      </c>
      <c r="L12" s="73">
        <f>'[32]R&amp;M'!O10</f>
        <v>4.9161055999999999</v>
      </c>
      <c r="M12" s="327">
        <v>0</v>
      </c>
      <c r="N12" s="327">
        <v>0</v>
      </c>
      <c r="O12" s="327">
        <v>0</v>
      </c>
      <c r="P12" s="327">
        <v>0</v>
      </c>
      <c r="Q12" s="327">
        <v>0</v>
      </c>
      <c r="R12" s="327">
        <v>0</v>
      </c>
      <c r="S12" s="327">
        <v>0</v>
      </c>
      <c r="T12" s="108"/>
      <c r="U12" s="108"/>
      <c r="V12" s="108"/>
      <c r="W12" s="108"/>
      <c r="X12" s="108"/>
    </row>
    <row r="13" spans="1:24" hidden="1">
      <c r="A13" s="73" t="s">
        <v>156</v>
      </c>
      <c r="B13" s="73">
        <f>'[32]R&amp;M'!E11</f>
        <v>0.2158767</v>
      </c>
      <c r="C13" s="73">
        <f>'[32]R&amp;M'!F11</f>
        <v>0.1596331</v>
      </c>
      <c r="D13" s="73">
        <f>'[32]R&amp;M'!G11</f>
        <v>0.10870050000000001</v>
      </c>
      <c r="E13" s="73">
        <f>'[32]R&amp;M'!H11</f>
        <v>5.8984599999999998E-2</v>
      </c>
      <c r="F13" s="73">
        <f>'[32]R&amp;M'!I11</f>
        <v>0.1042322</v>
      </c>
      <c r="G13" s="73">
        <f>'[32]R&amp;M'!J11</f>
        <v>5.296172E-3</v>
      </c>
      <c r="H13" s="73">
        <f>'[32]R&amp;M'!K11</f>
        <v>3.10549E-2</v>
      </c>
      <c r="I13" s="73">
        <f>'[32]R&amp;M'!L11</f>
        <v>3.6977299999999998E-2</v>
      </c>
      <c r="J13" s="73">
        <f>'[32]R&amp;M'!M11</f>
        <v>5.3773316000000002E-2</v>
      </c>
      <c r="K13" s="73">
        <f>'[32]R&amp;M'!N11</f>
        <v>3.1541606E-2</v>
      </c>
      <c r="L13" s="73">
        <f>'[32]R&amp;M'!O11</f>
        <v>4.1151199999999999E-2</v>
      </c>
      <c r="M13" s="327">
        <v>0</v>
      </c>
      <c r="N13" s="327">
        <v>0</v>
      </c>
      <c r="O13" s="327">
        <v>0</v>
      </c>
      <c r="P13" s="327">
        <v>0</v>
      </c>
      <c r="Q13" s="327">
        <v>0</v>
      </c>
      <c r="R13" s="327">
        <v>0</v>
      </c>
      <c r="S13" s="327">
        <v>0</v>
      </c>
      <c r="T13" s="108"/>
      <c r="U13" s="108"/>
      <c r="V13" s="108"/>
      <c r="W13" s="108"/>
      <c r="X13" s="108"/>
    </row>
    <row r="14" spans="1:24" hidden="1">
      <c r="A14" s="73" t="s">
        <v>157</v>
      </c>
      <c r="B14" s="73">
        <f>'[32]R&amp;M'!E12</f>
        <v>3.4699999999999998E-4</v>
      </c>
      <c r="C14" s="73">
        <f>'[32]R&amp;M'!F12</f>
        <v>1.2132499999999999E-2</v>
      </c>
      <c r="D14" s="73">
        <f>'[32]R&amp;M'!G12</f>
        <v>1.7164999999999999E-3</v>
      </c>
      <c r="E14" s="73">
        <f>'[32]R&amp;M'!H12</f>
        <v>1.7875E-3</v>
      </c>
      <c r="F14" s="73">
        <f>'[32]R&amp;M'!I12</f>
        <v>4.6000000000000001E-4</v>
      </c>
      <c r="G14" s="73">
        <f>'[32]R&amp;M'!J12</f>
        <v>2.2815000000000001E-3</v>
      </c>
      <c r="H14" s="73">
        <f>'[32]R&amp;M'!K12</f>
        <v>0</v>
      </c>
      <c r="I14" s="73">
        <f>'[32]R&amp;M'!L12</f>
        <v>7.8215999999999997E-3</v>
      </c>
      <c r="J14" s="73">
        <f>'[32]R&amp;M'!M12</f>
        <v>6.4368000000000003E-3</v>
      </c>
      <c r="K14" s="73">
        <f>'[32]R&amp;M'!N12</f>
        <v>1.0499999999999999E-3</v>
      </c>
      <c r="L14" s="73">
        <f>'[32]R&amp;M'!O12</f>
        <v>2.5848999999999998E-3</v>
      </c>
      <c r="M14" s="327">
        <v>0</v>
      </c>
      <c r="N14" s="327">
        <v>0</v>
      </c>
      <c r="O14" s="327">
        <v>0</v>
      </c>
      <c r="P14" s="327">
        <v>0</v>
      </c>
      <c r="Q14" s="327">
        <v>0</v>
      </c>
      <c r="R14" s="327">
        <v>0</v>
      </c>
      <c r="S14" s="327">
        <v>0</v>
      </c>
      <c r="T14" s="108"/>
      <c r="U14" s="108"/>
      <c r="V14" s="108"/>
      <c r="W14" s="108"/>
      <c r="X14" s="108"/>
    </row>
    <row r="15" spans="1:24" hidden="1">
      <c r="A15" s="73" t="s">
        <v>363</v>
      </c>
      <c r="B15" s="73">
        <f>'[32]R&amp;M'!E13</f>
        <v>7.4549299999999999E-2</v>
      </c>
      <c r="C15" s="73">
        <f>'[32]R&amp;M'!F13</f>
        <v>2.3862000000000001E-2</v>
      </c>
      <c r="D15" s="73">
        <f>'[32]R&amp;M'!G13</f>
        <v>5.5174999999999998E-3</v>
      </c>
      <c r="E15" s="73">
        <f>'[32]R&amp;M'!H13</f>
        <v>6.7260500000000001E-2</v>
      </c>
      <c r="F15" s="73">
        <f>'[32]R&amp;M'!I13</f>
        <v>8.8325500000000001E-2</v>
      </c>
      <c r="G15" s="73">
        <f>'[32]R&amp;M'!J13</f>
        <v>0.1664736</v>
      </c>
      <c r="H15" s="73">
        <f>'[32]R&amp;M'!K13</f>
        <v>0.67367449999999995</v>
      </c>
      <c r="I15" s="73">
        <f>'[32]R&amp;M'!L13</f>
        <v>0.76168009999999997</v>
      </c>
      <c r="J15" s="73">
        <f>'[32]R&amp;M'!M13</f>
        <v>0.68667290000000003</v>
      </c>
      <c r="K15" s="73">
        <f>'[32]R&amp;M'!N13</f>
        <v>0.80867366399999996</v>
      </c>
      <c r="L15" s="73">
        <f>'[32]R&amp;M'!O13</f>
        <v>1.0865628000000001</v>
      </c>
      <c r="M15" s="327">
        <v>0</v>
      </c>
      <c r="N15" s="327">
        <v>0</v>
      </c>
      <c r="O15" s="327">
        <v>0</v>
      </c>
      <c r="P15" s="327">
        <v>0</v>
      </c>
      <c r="Q15" s="327">
        <v>0</v>
      </c>
      <c r="R15" s="327">
        <v>0</v>
      </c>
      <c r="S15" s="327">
        <v>0</v>
      </c>
      <c r="T15" s="108"/>
      <c r="U15" s="108"/>
      <c r="V15" s="108"/>
      <c r="W15" s="108"/>
      <c r="X15" s="108"/>
    </row>
    <row r="16" spans="1:24">
      <c r="A16" s="12" t="s">
        <v>83</v>
      </c>
      <c r="B16" s="12">
        <f>SUM(B6:B15)</f>
        <v>33.620254600000003</v>
      </c>
      <c r="C16" s="12">
        <f t="shared" ref="C16:L16" si="0">SUM(C6:C15)</f>
        <v>31.423329300000006</v>
      </c>
      <c r="D16" s="12">
        <f t="shared" si="0"/>
        <v>23.321653600000001</v>
      </c>
      <c r="E16" s="12">
        <f t="shared" si="0"/>
        <v>24.237225899999995</v>
      </c>
      <c r="F16" s="12">
        <f t="shared" si="0"/>
        <v>29.339875800000002</v>
      </c>
      <c r="G16" s="12">
        <f t="shared" si="0"/>
        <v>29.313490198000004</v>
      </c>
      <c r="H16" s="12">
        <f t="shared" si="0"/>
        <v>33.593339116000003</v>
      </c>
      <c r="I16" s="12">
        <f t="shared" si="0"/>
        <v>36.829780100000001</v>
      </c>
      <c r="J16" s="12">
        <f t="shared" si="0"/>
        <v>42.566039879000002</v>
      </c>
      <c r="K16" s="12">
        <f t="shared" si="0"/>
        <v>45.144013574999995</v>
      </c>
      <c r="L16" s="12">
        <f t="shared" si="0"/>
        <v>57.855383800000006</v>
      </c>
      <c r="M16" s="331">
        <f>SUM('[33]Data Validation'!$C$2079:$C$2095)/10^7</f>
        <v>107.79986460000001</v>
      </c>
      <c r="N16" s="331">
        <f>SUM('[34]Data Validation'!$C$2132:$C$2148)/10^7</f>
        <v>126.0011899</v>
      </c>
      <c r="O16" s="331">
        <f>'Network element - actuals'!D6</f>
        <v>114.89</v>
      </c>
      <c r="P16" s="331">
        <f>'Network element - actuals'!E6</f>
        <v>147.37</v>
      </c>
      <c r="Q16" s="331">
        <f>'Network element - actuals'!F6</f>
        <v>156.44</v>
      </c>
      <c r="R16" s="331">
        <f>'Network element - actuals'!G6</f>
        <v>154</v>
      </c>
      <c r="S16" s="365">
        <f>S28</f>
        <v>178.54254688931346</v>
      </c>
      <c r="T16" s="65"/>
      <c r="U16" s="65"/>
      <c r="V16" s="65"/>
      <c r="W16" s="65"/>
      <c r="X16" s="65"/>
    </row>
    <row r="17" spans="1:24" hidden="1">
      <c r="A17" s="12"/>
      <c r="B17" s="12"/>
      <c r="C17" s="12"/>
      <c r="D17" s="12"/>
      <c r="E17" s="12"/>
      <c r="F17" s="12"/>
      <c r="G17" s="12"/>
      <c r="H17" s="12"/>
      <c r="I17" s="12"/>
      <c r="J17" s="12"/>
      <c r="K17" s="12"/>
      <c r="L17" s="12"/>
      <c r="M17" s="331"/>
      <c r="N17" s="331"/>
      <c r="O17" s="331"/>
      <c r="P17" s="331"/>
      <c r="Q17" s="331"/>
      <c r="R17" s="331"/>
      <c r="S17" s="331"/>
    </row>
    <row r="19" spans="1:24" ht="36" customHeight="1">
      <c r="A19" s="475" t="s">
        <v>448</v>
      </c>
      <c r="B19" s="475"/>
      <c r="C19" s="475"/>
      <c r="D19" s="475"/>
      <c r="E19" s="475"/>
      <c r="F19" s="475"/>
      <c r="G19" s="475"/>
      <c r="H19" s="475"/>
      <c r="I19" s="475"/>
      <c r="J19" s="475"/>
      <c r="K19" s="475"/>
      <c r="L19" s="475"/>
      <c r="M19" s="475"/>
      <c r="N19" s="475"/>
      <c r="O19" s="475"/>
      <c r="P19" s="475"/>
      <c r="Q19" s="475"/>
      <c r="R19" s="475"/>
      <c r="S19" s="475"/>
      <c r="T19" s="475"/>
      <c r="U19" s="475"/>
      <c r="V19" s="475"/>
      <c r="W19" s="475"/>
      <c r="X19" s="475"/>
    </row>
    <row r="20" spans="1:24" ht="32.25" hidden="1" customHeight="1">
      <c r="A20" s="81" t="s">
        <v>364</v>
      </c>
      <c r="S20" s="111"/>
      <c r="T20" s="6"/>
      <c r="U20" s="6"/>
      <c r="V20" s="6"/>
      <c r="W20" s="6"/>
      <c r="X20" s="6"/>
    </row>
    <row r="21" spans="1:24" hidden="1">
      <c r="A21" s="12" t="s">
        <v>365</v>
      </c>
      <c r="B21" s="12"/>
      <c r="C21" s="12"/>
      <c r="D21" s="12"/>
      <c r="E21" s="12"/>
      <c r="F21" s="12"/>
      <c r="G21" s="12"/>
      <c r="H21" s="12"/>
      <c r="I21" s="12"/>
      <c r="J21" s="12"/>
      <c r="K21" s="12"/>
      <c r="L21" s="12"/>
      <c r="M21" s="333">
        <v>0</v>
      </c>
      <c r="N21" s="333">
        <v>0</v>
      </c>
      <c r="O21" s="333">
        <v>0</v>
      </c>
      <c r="P21" s="333">
        <v>0</v>
      </c>
      <c r="Q21" s="333">
        <v>0</v>
      </c>
      <c r="R21" s="333">
        <v>0</v>
      </c>
      <c r="S21" s="333">
        <v>0</v>
      </c>
      <c r="T21" s="6"/>
      <c r="U21" s="6"/>
      <c r="V21" s="6"/>
      <c r="W21" s="6"/>
      <c r="X21" s="6"/>
    </row>
    <row r="22" spans="1:24" hidden="1">
      <c r="A22" s="6" t="s">
        <v>366</v>
      </c>
      <c r="B22" s="6"/>
      <c r="C22" s="6"/>
      <c r="D22" s="6"/>
      <c r="E22" s="6"/>
      <c r="F22" s="6"/>
      <c r="G22" s="6"/>
      <c r="H22" s="6"/>
      <c r="I22" s="6"/>
      <c r="J22" s="6"/>
      <c r="K22" s="6"/>
      <c r="L22" s="6"/>
      <c r="M22" s="328">
        <v>0</v>
      </c>
      <c r="N22" s="328">
        <v>0</v>
      </c>
      <c r="O22" s="328">
        <v>0</v>
      </c>
      <c r="P22" s="328">
        <v>0</v>
      </c>
      <c r="Q22" s="328">
        <v>0</v>
      </c>
      <c r="R22" s="328">
        <v>0</v>
      </c>
      <c r="S22" s="328">
        <v>0</v>
      </c>
      <c r="T22" s="6"/>
      <c r="U22" s="6"/>
      <c r="V22" s="6"/>
      <c r="W22" s="6"/>
      <c r="X22" s="6"/>
    </row>
    <row r="23" spans="1:24">
      <c r="A23" s="112" t="s">
        <v>449</v>
      </c>
      <c r="B23" s="12"/>
      <c r="C23" s="12"/>
      <c r="D23" s="12"/>
      <c r="E23" s="12"/>
      <c r="F23" s="12"/>
      <c r="G23" s="12"/>
      <c r="H23" s="12"/>
      <c r="I23" s="12"/>
      <c r="J23" s="12"/>
      <c r="K23" s="12"/>
      <c r="L23" s="12"/>
      <c r="M23" s="339">
        <f>M16</f>
        <v>107.79986460000001</v>
      </c>
      <c r="N23" s="339">
        <f t="shared" ref="N23:S23" si="1">N16</f>
        <v>126.0011899</v>
      </c>
      <c r="O23" s="339">
        <f t="shared" si="1"/>
        <v>114.89</v>
      </c>
      <c r="P23" s="339">
        <f t="shared" si="1"/>
        <v>147.37</v>
      </c>
      <c r="Q23" s="339">
        <f t="shared" si="1"/>
        <v>156.44</v>
      </c>
      <c r="R23" s="339">
        <f t="shared" si="1"/>
        <v>154</v>
      </c>
      <c r="S23" s="339">
        <f t="shared" si="1"/>
        <v>178.54254688931346</v>
      </c>
      <c r="T23" s="6"/>
      <c r="U23" s="6"/>
      <c r="V23" s="6"/>
      <c r="W23" s="6"/>
      <c r="X23" s="6"/>
    </row>
    <row r="24" spans="1:24">
      <c r="A24" s="6" t="s">
        <v>367</v>
      </c>
      <c r="B24" s="14"/>
      <c r="C24" s="14"/>
      <c r="D24" s="14"/>
      <c r="E24" s="6"/>
      <c r="F24" s="6"/>
      <c r="G24" s="6"/>
      <c r="H24" s="6"/>
      <c r="I24" s="6"/>
      <c r="J24" s="6"/>
      <c r="K24" s="6"/>
      <c r="L24" s="6"/>
      <c r="M24" s="79">
        <f>('[33]Note 11 Fixed Assests '!$P$18+'[33]Note 11 Fixed Assests '!$P$20)/10^7</f>
        <v>6920.854695</v>
      </c>
      <c r="N24" s="79">
        <f>('[34]Note 11 Fixed Assests '!$P$18+'[34]Note 11 Fixed Assests '!$P$21)/10^7</f>
        <v>7739.8944226000003</v>
      </c>
      <c r="O24" s="79">
        <f>'4th CP GFA - Actuals '!B18</f>
        <v>16417.369554199999</v>
      </c>
      <c r="P24" s="79">
        <f>'4th CP GFA - Actuals '!C18</f>
        <v>17612.823834800001</v>
      </c>
      <c r="Q24" s="79">
        <f>'4th CP GFA - Actuals '!D18</f>
        <v>19014.960000000006</v>
      </c>
      <c r="R24" s="79">
        <f>'4th CP GFA - Actuals '!E18</f>
        <v>20432.890000000003</v>
      </c>
      <c r="S24" s="360">
        <f>'4th CP GFA - Actuals '!F18</f>
        <v>22196.41</v>
      </c>
      <c r="T24" s="369">
        <f>'GFA Projections'!E8</f>
        <v>24603.788618419996</v>
      </c>
      <c r="U24" s="369">
        <f>'GFA Projections'!F8</f>
        <v>27141.628471176577</v>
      </c>
      <c r="V24" s="369">
        <f>'GFA Projections'!G8</f>
        <v>29855.46379841389</v>
      </c>
      <c r="W24" s="369">
        <f>'GFA Projections'!H8</f>
        <v>32770.577042334357</v>
      </c>
      <c r="X24" s="369">
        <f>'GFA Projections'!I8</f>
        <v>35891.083828419098</v>
      </c>
    </row>
    <row r="25" spans="1:24" ht="29">
      <c r="A25" s="81" t="s">
        <v>368</v>
      </c>
      <c r="B25" s="6"/>
      <c r="C25" s="6"/>
      <c r="D25" s="6"/>
      <c r="E25" s="6"/>
      <c r="F25" s="6"/>
      <c r="G25" s="6"/>
      <c r="H25" s="6"/>
      <c r="I25" s="6"/>
      <c r="J25" s="6"/>
      <c r="K25" s="6"/>
      <c r="L25" s="6"/>
      <c r="M25" s="337">
        <f t="shared" ref="M25:N25" si="2">(M23/M24)</f>
        <v>1.5576091299515428E-2</v>
      </c>
      <c r="N25" s="337">
        <f t="shared" si="2"/>
        <v>1.6279445560921934E-2</v>
      </c>
      <c r="O25" s="340">
        <f>(O23/O24)</f>
        <v>6.9980760085045467E-3</v>
      </c>
      <c r="P25" s="340">
        <f t="shared" ref="P25:R25" si="3">(P23/P24)</f>
        <v>8.3671988877116604E-3</v>
      </c>
      <c r="Q25" s="340">
        <f t="shared" si="3"/>
        <v>8.2272063680386368E-3</v>
      </c>
      <c r="R25" s="340">
        <f t="shared" si="3"/>
        <v>7.5368682550534935E-3</v>
      </c>
      <c r="S25" s="340"/>
      <c r="T25" s="6"/>
      <c r="U25" s="6"/>
      <c r="V25" s="6"/>
      <c r="W25" s="6"/>
      <c r="X25" s="6"/>
    </row>
    <row r="26" spans="1:24">
      <c r="A26" s="92" t="s">
        <v>369</v>
      </c>
      <c r="B26" s="106"/>
      <c r="C26" s="106"/>
      <c r="D26" s="106"/>
      <c r="E26" s="92"/>
      <c r="F26" s="92"/>
      <c r="G26" s="92"/>
      <c r="H26" s="92"/>
      <c r="I26" s="92"/>
      <c r="J26" s="92"/>
      <c r="K26" s="92"/>
      <c r="L26" s="92"/>
      <c r="M26" s="92"/>
      <c r="N26" s="92"/>
      <c r="O26" s="341"/>
      <c r="P26" s="485">
        <f>(P25+Q25+R25)/3</f>
        <v>8.0437578369345966E-3</v>
      </c>
      <c r="Q26" s="486"/>
      <c r="R26" s="487"/>
      <c r="S26" s="364"/>
      <c r="T26" s="6"/>
      <c r="U26" s="6"/>
      <c r="V26" s="6"/>
      <c r="W26" s="6"/>
      <c r="X26" s="6"/>
    </row>
    <row r="27" spans="1:24">
      <c r="A27" s="92" t="s">
        <v>370</v>
      </c>
      <c r="B27" s="106"/>
      <c r="C27" s="106"/>
      <c r="D27" s="106"/>
      <c r="E27" s="92"/>
      <c r="F27" s="92"/>
      <c r="G27" s="92"/>
      <c r="H27" s="92"/>
      <c r="I27" s="92"/>
      <c r="J27" s="92"/>
      <c r="K27" s="92"/>
      <c r="L27" s="92"/>
      <c r="M27" s="92"/>
      <c r="N27" s="485">
        <f>(N25+O25+P25+Q25+R25)/5</f>
        <v>9.4817590160460544E-3</v>
      </c>
      <c r="O27" s="486"/>
      <c r="P27" s="486"/>
      <c r="Q27" s="486"/>
      <c r="R27" s="487"/>
      <c r="S27" s="364"/>
      <c r="T27" s="6"/>
      <c r="U27" s="6"/>
      <c r="V27" s="6"/>
      <c r="W27" s="6"/>
      <c r="X27" s="6"/>
    </row>
    <row r="28" spans="1:24" ht="29">
      <c r="A28" s="81" t="s">
        <v>371</v>
      </c>
      <c r="B28" s="14"/>
      <c r="C28" s="14"/>
      <c r="D28" s="14"/>
      <c r="E28" s="6"/>
      <c r="F28" s="6"/>
      <c r="G28" s="6"/>
      <c r="H28" s="6"/>
      <c r="I28" s="6"/>
      <c r="J28" s="6"/>
      <c r="K28" s="6"/>
      <c r="L28" s="6"/>
      <c r="M28" s="110">
        <f>M23</f>
        <v>107.79986460000001</v>
      </c>
      <c r="N28" s="110">
        <f t="shared" ref="N28:R28" si="4">N23</f>
        <v>126.0011899</v>
      </c>
      <c r="O28" s="110">
        <f t="shared" si="4"/>
        <v>114.89</v>
      </c>
      <c r="P28" s="110">
        <f t="shared" si="4"/>
        <v>147.37</v>
      </c>
      <c r="Q28" s="110">
        <f>Q23</f>
        <v>156.44</v>
      </c>
      <c r="R28" s="110">
        <f t="shared" si="4"/>
        <v>154</v>
      </c>
      <c r="S28" s="370">
        <f t="shared" ref="S28:W28" si="5">($P$26*S24)</f>
        <v>178.54254688931346</v>
      </c>
      <c r="T28" s="371">
        <f t="shared" si="5"/>
        <v>197.90691751769808</v>
      </c>
      <c r="U28" s="371">
        <f t="shared" si="5"/>
        <v>218.32068672219376</v>
      </c>
      <c r="V28" s="371">
        <f t="shared" si="5"/>
        <v>240.15012090380887</v>
      </c>
      <c r="W28" s="371">
        <f t="shared" si="5"/>
        <v>263.59858590514597</v>
      </c>
      <c r="X28" s="371">
        <f>($P$26*X24)</f>
        <v>288.69918682092271</v>
      </c>
    </row>
    <row r="29" spans="1:24" ht="29">
      <c r="A29" s="81" t="s">
        <v>372</v>
      </c>
      <c r="B29" s="14"/>
      <c r="C29" s="14"/>
      <c r="D29" s="14"/>
      <c r="E29" s="6"/>
      <c r="F29" s="6"/>
      <c r="G29" s="6"/>
      <c r="H29" s="6"/>
      <c r="I29" s="6"/>
      <c r="J29" s="6"/>
      <c r="K29" s="6"/>
      <c r="L29" s="6"/>
      <c r="M29" s="6"/>
      <c r="N29" s="6"/>
      <c r="O29" s="6"/>
      <c r="P29" s="6"/>
      <c r="Q29" s="6"/>
      <c r="R29" s="6"/>
      <c r="S29" s="6"/>
      <c r="T29" s="371">
        <f>($N$27*T24)</f>
        <v>233.2871945615951</v>
      </c>
      <c r="U29" s="371">
        <f>($N$27*U24)</f>
        <v>257.35038046675078</v>
      </c>
      <c r="V29" s="371">
        <f>($N$27*V24)</f>
        <v>283.08231304884748</v>
      </c>
      <c r="W29" s="371">
        <f>($N$27*W24)</f>
        <v>310.7227143321856</v>
      </c>
      <c r="X29" s="371">
        <f>($N$27*X24)</f>
        <v>340.31060768577754</v>
      </c>
    </row>
    <row r="30" spans="1:24">
      <c r="A30" s="113" t="s">
        <v>373</v>
      </c>
      <c r="B30" s="113"/>
      <c r="C30" s="113"/>
      <c r="D30" s="113"/>
      <c r="E30" s="12"/>
      <c r="F30" s="12"/>
      <c r="G30" s="12"/>
      <c r="H30" s="12"/>
      <c r="I30" s="12"/>
      <c r="J30" s="12"/>
      <c r="K30" s="12"/>
      <c r="L30" s="12"/>
      <c r="M30" s="12"/>
      <c r="N30" s="12"/>
      <c r="O30" s="12"/>
      <c r="P30" s="12"/>
      <c r="Q30" s="12"/>
      <c r="R30" s="12"/>
      <c r="S30" s="12"/>
      <c r="T30" s="372">
        <f>(T28/S28-1)</f>
        <v>0.10845801723882365</v>
      </c>
      <c r="U30" s="372">
        <f>(U28/T28-1)</f>
        <v>0.10314833589720362</v>
      </c>
      <c r="V30" s="372">
        <f>(V28/U28-1)</f>
        <v>9.9987932931854484E-2</v>
      </c>
      <c r="W30" s="372">
        <f>(W28/V28-1)</f>
        <v>9.764086277820061E-2</v>
      </c>
      <c r="X30" s="372">
        <f>(X28/W28-1)</f>
        <v>9.5222820826546428E-2</v>
      </c>
    </row>
  </sheetData>
  <mergeCells count="7">
    <mergeCell ref="P26:R26"/>
    <mergeCell ref="N27:R27"/>
    <mergeCell ref="S2:U2"/>
    <mergeCell ref="S3:U3"/>
    <mergeCell ref="M4:S4"/>
    <mergeCell ref="T4:X4"/>
    <mergeCell ref="A19:X19"/>
  </mergeCells>
  <pageMargins left="0.7" right="0.7" top="0.75" bottom="0.75" header="0.3" footer="0.3"/>
  <pageSetup paperSize="5" scale="110" orientation="landscape" r:id="rId1"/>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23</vt:i4>
      </vt:variant>
      <vt:variant>
        <vt:lpstr>Named Ranges</vt:lpstr>
      </vt:variant>
      <vt:variant>
        <vt:i4>5</vt:i4>
      </vt:variant>
    </vt:vector>
  </HeadingPairs>
  <TitlesOfParts>
    <vt:vector size="28" baseType="lpstr">
      <vt:lpstr>Instruction sheet</vt:lpstr>
      <vt:lpstr>O&amp;M Projections New Methodo (2)</vt:lpstr>
      <vt:lpstr>O&amp;M Projections New Methodology</vt:lpstr>
      <vt:lpstr>O&amp;M cost projections</vt:lpstr>
      <vt:lpstr>Escalation method</vt:lpstr>
      <vt:lpstr>Sales Method</vt:lpstr>
      <vt:lpstr>Inflation rates</vt:lpstr>
      <vt:lpstr>Revised Norms method</vt:lpstr>
      <vt:lpstr>R&amp;M Cost</vt:lpstr>
      <vt:lpstr>Network elements - Projected</vt:lpstr>
      <vt:lpstr>Network element - actuals</vt:lpstr>
      <vt:lpstr>Inflation for CAPEX</vt:lpstr>
      <vt:lpstr>Total DTR projections</vt:lpstr>
      <vt:lpstr>DTR Projections_Non Agri</vt:lpstr>
      <vt:lpstr>DTR Projections_Agri</vt:lpstr>
      <vt:lpstr>Network length summary</vt:lpstr>
      <vt:lpstr>Updated_DISCOM_Summary</vt:lpstr>
      <vt:lpstr>Updated summary - SS &amp; Feeders</vt:lpstr>
      <vt:lpstr>Consumer data projections</vt:lpstr>
      <vt:lpstr>Provisional O&amp;M cost FY 18-19</vt:lpstr>
      <vt:lpstr>4th CP GFA - Actuals </vt:lpstr>
      <vt:lpstr>GFA Projections</vt:lpstr>
      <vt:lpstr>tables for presenattion</vt:lpstr>
      <vt:lpstr>'Escalation method'!Print_Area</vt:lpstr>
      <vt:lpstr>'Inflation for CAPEX'!Print_Area</vt:lpstr>
      <vt:lpstr>'R&amp;M Cost'!Print_Area</vt:lpstr>
      <vt:lpstr>'Revised Norms method'!Print_Area</vt:lpstr>
      <vt:lpstr>'Sales Method'!Print_Area</vt:lpstr>
    </vt:vector>
  </TitlesOfParts>
  <Company>KPMG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Parmar, Harsh</dc:creator>
  <cp:lastModifiedBy>Majhi, Arun</cp:lastModifiedBy>
  <cp:lastPrinted>2019-10-24T14:03:23Z</cp:lastPrinted>
  <dcterms:created xsi:type="dcterms:W3CDTF">2018-11-13T11:01:20Z</dcterms:created>
  <dcterms:modified xsi:type="dcterms:W3CDTF">2024-08-13T11:07:56Z</dcterms:modified>
</cp:coreProperties>
</file>