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/>
  </bookViews>
  <sheets>
    <sheet name="Sheet1" sheetId="1" r:id="rId1"/>
  </sheets>
  <definedNames>
    <definedName name="_xlnm.Print_Area" localSheetId="0">Sheet1!$A$1:$W$18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/>
  <c r="H8"/>
  <c r="N9"/>
  <c r="N8"/>
  <c r="P9"/>
  <c r="P8"/>
  <c r="U14"/>
  <c r="W14" s="1"/>
  <c r="U13"/>
  <c r="W13" s="1"/>
  <c r="P14"/>
  <c r="P13"/>
  <c r="N13"/>
  <c r="N14"/>
  <c r="H14"/>
  <c r="H15" s="1"/>
  <c r="H13"/>
  <c r="U8"/>
  <c r="W8" s="1"/>
  <c r="U9"/>
  <c r="S13"/>
  <c r="S15" s="1"/>
  <c r="S14"/>
  <c r="W9"/>
  <c r="S9"/>
  <c r="S8"/>
  <c r="S10" s="1"/>
  <c r="C15"/>
  <c r="D15"/>
  <c r="D17" s="1"/>
  <c r="E15"/>
  <c r="F15"/>
  <c r="G15"/>
  <c r="I15"/>
  <c r="J15"/>
  <c r="K15"/>
  <c r="L15"/>
  <c r="M15"/>
  <c r="O15"/>
  <c r="Q15"/>
  <c r="V15"/>
  <c r="B15"/>
  <c r="C10"/>
  <c r="C17" s="1"/>
  <c r="D10"/>
  <c r="E10"/>
  <c r="E17" s="1"/>
  <c r="F10"/>
  <c r="F17" s="1"/>
  <c r="G10"/>
  <c r="G17" s="1"/>
  <c r="I10"/>
  <c r="I17" s="1"/>
  <c r="J10"/>
  <c r="K10"/>
  <c r="K17" s="1"/>
  <c r="L10"/>
  <c r="M10"/>
  <c r="M17" s="1"/>
  <c r="O10"/>
  <c r="Q10"/>
  <c r="Q17" s="1"/>
  <c r="V10"/>
  <c r="V17" s="1"/>
  <c r="B10"/>
  <c r="N15" l="1"/>
  <c r="T13"/>
  <c r="O17"/>
  <c r="J17"/>
  <c r="L17"/>
  <c r="U15"/>
  <c r="U10"/>
  <c r="R13"/>
  <c r="R8"/>
  <c r="T8" s="1"/>
  <c r="T10" s="1"/>
  <c r="H10"/>
  <c r="H17" s="1"/>
  <c r="R14"/>
  <c r="T14" s="1"/>
  <c r="R9"/>
  <c r="T9" s="1"/>
  <c r="N10"/>
  <c r="N17" s="1"/>
  <c r="P10"/>
  <c r="P15"/>
  <c r="W15"/>
  <c r="S17"/>
  <c r="W10"/>
  <c r="B17"/>
  <c r="T15" l="1"/>
  <c r="T17" s="1"/>
  <c r="U17"/>
  <c r="W17"/>
  <c r="R15"/>
  <c r="R10"/>
  <c r="P17"/>
  <c r="R17" l="1"/>
</calcChain>
</file>

<file path=xl/sharedStrings.xml><?xml version="1.0" encoding="utf-8"?>
<sst xmlns="http://schemas.openxmlformats.org/spreadsheetml/2006/main" count="47" uniqueCount="27">
  <si>
    <t>TRANSMISSION CORPORATION OF TELANGANA LIMITED</t>
  </si>
  <si>
    <t>Particulars</t>
  </si>
  <si>
    <t>Land</t>
  </si>
  <si>
    <t>Buildings</t>
  </si>
  <si>
    <t>Other Civil Works</t>
  </si>
  <si>
    <t>Plant and Equipment</t>
  </si>
  <si>
    <t>Lines and Cable   Network</t>
  </si>
  <si>
    <t>Vehicles</t>
  </si>
  <si>
    <t>Furniture and Fixtures</t>
  </si>
  <si>
    <t>Office Equipment</t>
  </si>
  <si>
    <t>Gross carrying amount</t>
  </si>
  <si>
    <t>Balance at 1st April 2023</t>
  </si>
  <si>
    <t>Additions (net) during the year</t>
  </si>
  <si>
    <t>Balance at 31st March 2024</t>
  </si>
  <si>
    <t>Accumulated depreciation/
amortisation</t>
  </si>
  <si>
    <t>Depreciation for the year</t>
  </si>
  <si>
    <t>Net carrying amount</t>
  </si>
  <si>
    <t>SLDC</t>
  </si>
  <si>
    <t>Total Tangible Assets</t>
  </si>
  <si>
    <t>Total Intangible Assets</t>
  </si>
  <si>
    <t>Intangible Assets 
(Computer Software) 
Total</t>
  </si>
  <si>
    <t>Tran&amp;SLDC</t>
  </si>
  <si>
    <t>(Rs. in Crores)</t>
  </si>
  <si>
    <t>Total Tangible assets</t>
  </si>
  <si>
    <t>Tr.</t>
  </si>
  <si>
    <t xml:space="preserve">Detailed Asset Class Wise Break-up of Property, Plant and Equipment of Transmission(Tr.) &amp; SLDC Business  </t>
  </si>
  <si>
    <t>Annexure - II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</si>
</sst>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"/>
  <sheetViews>
    <sheetView tabSelected="1" zoomScaleNormal="100" workbookViewId="0">
      <selection sqref="A1:W18"/>
    </sheetView>
  </sheetViews>
  <sheetFormatPr defaultRowHeight="15"/>
  <cols>
    <col min="1" max="1" width="22.42578125" customWidth="1"/>
    <col min="2" max="2" width="7.7109375" customWidth="1"/>
    <col min="3" max="3" width="5.28515625" customWidth="1"/>
    <col min="4" max="4" width="8.7109375" customWidth="1"/>
    <col min="5" max="5" width="5.28515625" customWidth="1"/>
    <col min="6" max="6" width="8.7109375" customWidth="1"/>
    <col min="7" max="7" width="5.28515625" customWidth="1"/>
    <col min="8" max="8" width="8.28515625" customWidth="1"/>
    <col min="9" max="9" width="7.5703125" customWidth="1"/>
    <col min="10" max="10" width="8.42578125" customWidth="1"/>
    <col min="11" max="11" width="5.28515625" customWidth="1"/>
    <col min="12" max="12" width="5.7109375" customWidth="1"/>
    <col min="13" max="13" width="6.42578125" customWidth="1"/>
    <col min="14" max="14" width="7.7109375" customWidth="1"/>
    <col min="15" max="15" width="8.5703125" customWidth="1"/>
    <col min="16" max="16" width="8.42578125" customWidth="1"/>
    <col min="17" max="17" width="6.5703125" customWidth="1"/>
    <col min="18" max="18" width="11.85546875" bestFit="1" customWidth="1"/>
    <col min="19" max="19" width="9.5703125" customWidth="1"/>
    <col min="20" max="20" width="10.7109375" customWidth="1"/>
    <col min="21" max="21" width="6.5703125" customWidth="1"/>
    <col min="22" max="22" width="6" customWidth="1"/>
    <col min="23" max="23" width="10.85546875" customWidth="1"/>
  </cols>
  <sheetData>
    <row r="1" spans="1:24" ht="18.75">
      <c r="A1" s="11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4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</row>
    <row r="3" spans="1:24">
      <c r="A3" s="15" t="s">
        <v>25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</row>
    <row r="4" spans="1:24">
      <c r="A4" s="12" t="s">
        <v>22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4"/>
      <c r="X4" s="6"/>
    </row>
    <row r="5" spans="1:24">
      <c r="A5" s="20" t="s">
        <v>1</v>
      </c>
      <c r="B5" s="10" t="s">
        <v>24</v>
      </c>
      <c r="C5" s="10" t="s">
        <v>17</v>
      </c>
      <c r="D5" s="10" t="s">
        <v>24</v>
      </c>
      <c r="E5" s="10" t="s">
        <v>17</v>
      </c>
      <c r="F5" s="10" t="s">
        <v>24</v>
      </c>
      <c r="G5" s="10" t="s">
        <v>17</v>
      </c>
      <c r="H5" s="10" t="s">
        <v>24</v>
      </c>
      <c r="I5" s="10" t="s">
        <v>17</v>
      </c>
      <c r="J5" s="10" t="s">
        <v>24</v>
      </c>
      <c r="K5" s="10" t="s">
        <v>17</v>
      </c>
      <c r="L5" s="10" t="s">
        <v>24</v>
      </c>
      <c r="M5" s="10" t="s">
        <v>17</v>
      </c>
      <c r="N5" s="10" t="s">
        <v>24</v>
      </c>
      <c r="O5" s="10" t="s">
        <v>17</v>
      </c>
      <c r="P5" s="10" t="s">
        <v>24</v>
      </c>
      <c r="Q5" s="10" t="s">
        <v>17</v>
      </c>
      <c r="R5" s="10" t="s">
        <v>24</v>
      </c>
      <c r="S5" s="10" t="s">
        <v>17</v>
      </c>
      <c r="T5" s="10" t="s">
        <v>21</v>
      </c>
      <c r="U5" s="10" t="s">
        <v>24</v>
      </c>
      <c r="V5" s="10" t="s">
        <v>17</v>
      </c>
      <c r="W5" s="10"/>
    </row>
    <row r="6" spans="1:24" ht="59.25" customHeight="1">
      <c r="A6" s="20"/>
      <c r="B6" s="19" t="s">
        <v>2</v>
      </c>
      <c r="C6" s="19"/>
      <c r="D6" s="19" t="s">
        <v>3</v>
      </c>
      <c r="E6" s="19"/>
      <c r="F6" s="19" t="s">
        <v>4</v>
      </c>
      <c r="G6" s="19"/>
      <c r="H6" s="19" t="s">
        <v>5</v>
      </c>
      <c r="I6" s="19"/>
      <c r="J6" s="19" t="s">
        <v>6</v>
      </c>
      <c r="K6" s="19"/>
      <c r="L6" s="19" t="s">
        <v>7</v>
      </c>
      <c r="M6" s="19"/>
      <c r="N6" s="19" t="s">
        <v>8</v>
      </c>
      <c r="O6" s="19"/>
      <c r="P6" s="19" t="s">
        <v>9</v>
      </c>
      <c r="Q6" s="19"/>
      <c r="R6" s="19" t="s">
        <v>18</v>
      </c>
      <c r="S6" s="19"/>
      <c r="T6" s="5" t="s">
        <v>23</v>
      </c>
      <c r="U6" s="19" t="s">
        <v>20</v>
      </c>
      <c r="V6" s="19"/>
      <c r="W6" s="5" t="s">
        <v>19</v>
      </c>
    </row>
    <row r="7" spans="1:24">
      <c r="A7" s="3" t="s">
        <v>10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  <row r="8" spans="1:24" ht="30">
      <c r="A8" s="8" t="s">
        <v>11</v>
      </c>
      <c r="B8" s="2">
        <v>53.315399999999997</v>
      </c>
      <c r="C8" s="2">
        <v>0</v>
      </c>
      <c r="D8" s="2">
        <v>598.0729</v>
      </c>
      <c r="E8" s="2">
        <v>0</v>
      </c>
      <c r="F8" s="2">
        <v>418.67660000000001</v>
      </c>
      <c r="G8" s="2">
        <v>0</v>
      </c>
      <c r="H8" s="2">
        <f>(7304.3706-I8)</f>
        <v>7291.1864999999998</v>
      </c>
      <c r="I8" s="2">
        <v>13.184100000000001</v>
      </c>
      <c r="J8" s="2">
        <v>11971.061100000001</v>
      </c>
      <c r="K8" s="2">
        <v>0</v>
      </c>
      <c r="L8" s="2">
        <v>1.0798000000000001</v>
      </c>
      <c r="M8" s="2">
        <v>0</v>
      </c>
      <c r="N8" s="2">
        <f>(17.4639-O8)</f>
        <v>17.289400000000001</v>
      </c>
      <c r="O8" s="2">
        <v>0.17449999999999999</v>
      </c>
      <c r="P8" s="2">
        <f>(148.4101-Q8)</f>
        <v>142.74449999999999</v>
      </c>
      <c r="Q8" s="2">
        <v>5.6655999999999995</v>
      </c>
      <c r="R8" s="2">
        <f>(+SUM(P8,N8,L8,J8,H8,F8,D8,B8))</f>
        <v>20493.426199999998</v>
      </c>
      <c r="S8" s="2">
        <f>(+Q8+O8+I8)</f>
        <v>19.0242</v>
      </c>
      <c r="T8" s="2">
        <f>+S8+R8</f>
        <v>20512.450399999998</v>
      </c>
      <c r="U8" s="2">
        <f>(13.5641-V8)</f>
        <v>13.330500000000001</v>
      </c>
      <c r="V8" s="2">
        <v>0.2336</v>
      </c>
      <c r="W8" s="2">
        <f>(+U8+V8)</f>
        <v>13.5641</v>
      </c>
    </row>
    <row r="9" spans="1:24" ht="30">
      <c r="A9" s="8" t="s">
        <v>12</v>
      </c>
      <c r="B9" s="2">
        <v>0</v>
      </c>
      <c r="C9" s="2">
        <v>0</v>
      </c>
      <c r="D9" s="2">
        <v>42.804400000000022</v>
      </c>
      <c r="E9" s="2">
        <v>0</v>
      </c>
      <c r="F9" s="2">
        <v>20.873999999999942</v>
      </c>
      <c r="G9" s="2">
        <v>0</v>
      </c>
      <c r="H9" s="2">
        <f>(453.401499999999-I9)</f>
        <v>453.13539999999898</v>
      </c>
      <c r="I9" s="2">
        <v>0.2661</v>
      </c>
      <c r="J9" s="2">
        <v>720.8342999999993</v>
      </c>
      <c r="K9" s="2">
        <v>0</v>
      </c>
      <c r="L9" s="2">
        <v>3.6499999999999914E-2</v>
      </c>
      <c r="M9" s="2">
        <v>0</v>
      </c>
      <c r="N9" s="2">
        <f>(1.3723-O9)</f>
        <v>1.2779</v>
      </c>
      <c r="O9" s="2">
        <v>9.4399999999999998E-2</v>
      </c>
      <c r="P9" s="2">
        <f>(11.4046-Q9)</f>
        <v>7.1347000000000005</v>
      </c>
      <c r="Q9" s="2">
        <v>4.2698999999999998</v>
      </c>
      <c r="R9" s="2">
        <f>(+SUM(P9,N9,L9,J9,H9,F9,D9,B9))</f>
        <v>1246.0971999999983</v>
      </c>
      <c r="S9" s="2">
        <f>(+Q9+O9+I9)</f>
        <v>4.6303999999999998</v>
      </c>
      <c r="T9" s="2">
        <f>+S9+R9</f>
        <v>1250.7275999999983</v>
      </c>
      <c r="U9" s="2">
        <f>(4.4164-V9)</f>
        <v>0.24500000000000011</v>
      </c>
      <c r="V9" s="2">
        <v>4.1714000000000002</v>
      </c>
      <c r="W9" s="2">
        <f>(+U9+V9)</f>
        <v>4.4164000000000003</v>
      </c>
    </row>
    <row r="10" spans="1:24" ht="30">
      <c r="A10" s="8" t="s">
        <v>13</v>
      </c>
      <c r="B10" s="2">
        <f>+B8+B9</f>
        <v>53.315399999999997</v>
      </c>
      <c r="C10" s="2">
        <f t="shared" ref="C10:W10" si="0">+C8+C9</f>
        <v>0</v>
      </c>
      <c r="D10" s="2">
        <f t="shared" si="0"/>
        <v>640.87729999999999</v>
      </c>
      <c r="E10" s="2">
        <f t="shared" si="0"/>
        <v>0</v>
      </c>
      <c r="F10" s="2">
        <f t="shared" si="0"/>
        <v>439.55059999999997</v>
      </c>
      <c r="G10" s="2">
        <f t="shared" si="0"/>
        <v>0</v>
      </c>
      <c r="H10" s="2">
        <f t="shared" si="0"/>
        <v>7744.321899999999</v>
      </c>
      <c r="I10" s="2">
        <f t="shared" si="0"/>
        <v>13.450200000000001</v>
      </c>
      <c r="J10" s="2">
        <f t="shared" si="0"/>
        <v>12691.895399999999</v>
      </c>
      <c r="K10" s="2">
        <f t="shared" si="0"/>
        <v>0</v>
      </c>
      <c r="L10" s="2">
        <f t="shared" si="0"/>
        <v>1.1163000000000001</v>
      </c>
      <c r="M10" s="2">
        <f t="shared" si="0"/>
        <v>0</v>
      </c>
      <c r="N10" s="2">
        <f t="shared" si="0"/>
        <v>18.567299999999999</v>
      </c>
      <c r="O10" s="2">
        <f t="shared" si="0"/>
        <v>0.26889999999999997</v>
      </c>
      <c r="P10" s="2">
        <f t="shared" si="0"/>
        <v>149.8792</v>
      </c>
      <c r="Q10" s="2">
        <f t="shared" si="0"/>
        <v>9.9354999999999993</v>
      </c>
      <c r="R10" s="2">
        <f t="shared" si="0"/>
        <v>21739.523399999998</v>
      </c>
      <c r="S10" s="2">
        <f t="shared" si="0"/>
        <v>23.654600000000002</v>
      </c>
      <c r="T10" s="2">
        <f>SUM(T8:T9)</f>
        <v>21763.177999999996</v>
      </c>
      <c r="U10" s="2">
        <f t="shared" si="0"/>
        <v>13.575500000000002</v>
      </c>
      <c r="V10" s="2">
        <f t="shared" si="0"/>
        <v>4.4050000000000002</v>
      </c>
      <c r="W10" s="2">
        <f t="shared" si="0"/>
        <v>17.980499999999999</v>
      </c>
    </row>
    <row r="11" spans="1:24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4" ht="45">
      <c r="A12" s="7" t="s">
        <v>14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4" ht="30">
      <c r="A13" s="8" t="s">
        <v>11</v>
      </c>
      <c r="B13" s="2">
        <v>0</v>
      </c>
      <c r="C13" s="2">
        <v>0</v>
      </c>
      <c r="D13" s="2">
        <v>86.151700000000005</v>
      </c>
      <c r="E13" s="2">
        <v>0</v>
      </c>
      <c r="F13" s="2">
        <v>51.4664</v>
      </c>
      <c r="G13" s="2">
        <v>0</v>
      </c>
      <c r="H13" s="2">
        <f>(2311.1658-I13)</f>
        <v>2302.8958000000002</v>
      </c>
      <c r="I13" s="2">
        <v>8.27</v>
      </c>
      <c r="J13" s="2">
        <v>3044.7891999999997</v>
      </c>
      <c r="K13" s="2">
        <v>0</v>
      </c>
      <c r="L13" s="2">
        <v>0.30480000000000002</v>
      </c>
      <c r="M13" s="2">
        <v>0</v>
      </c>
      <c r="N13" s="2">
        <f>(5.8075-O13)</f>
        <v>5.7515999999999998</v>
      </c>
      <c r="O13" s="2">
        <v>5.5899999999999998E-2</v>
      </c>
      <c r="P13" s="2">
        <f>(34.9041-Q13)</f>
        <v>31.1843</v>
      </c>
      <c r="Q13" s="2">
        <v>3.7198000000000002</v>
      </c>
      <c r="R13" s="2">
        <f>(+SUM(P13,N13,L13,J13,H13,F13,D13,B13))</f>
        <v>5522.5438000000004</v>
      </c>
      <c r="S13" s="2">
        <f>(+Q13+O13+I13)</f>
        <v>12.0457</v>
      </c>
      <c r="T13" s="2">
        <f>+S13+R13</f>
        <v>5534.5895</v>
      </c>
      <c r="U13" s="2">
        <f>(11.2859-V13)</f>
        <v>11.112</v>
      </c>
      <c r="V13" s="2">
        <v>0.1739</v>
      </c>
      <c r="W13" s="2">
        <f>(+U13+V13)</f>
        <v>11.2859</v>
      </c>
    </row>
    <row r="14" spans="1:24" ht="28.5" customHeight="1">
      <c r="A14" s="9" t="s">
        <v>15</v>
      </c>
      <c r="B14" s="2">
        <v>0</v>
      </c>
      <c r="C14" s="2">
        <v>0</v>
      </c>
      <c r="D14" s="2">
        <v>20.693300000000001</v>
      </c>
      <c r="E14" s="2">
        <v>0</v>
      </c>
      <c r="F14" s="2">
        <v>14.622199999999994</v>
      </c>
      <c r="G14" s="2">
        <v>0</v>
      </c>
      <c r="H14" s="2">
        <f>(370.2105-I14)</f>
        <v>369.53430000000003</v>
      </c>
      <c r="I14" s="2">
        <v>0.67620000000000002</v>
      </c>
      <c r="J14" s="2">
        <v>638.32400000000018</v>
      </c>
      <c r="K14" s="2">
        <v>0</v>
      </c>
      <c r="L14" s="2">
        <v>1.9999999999999573E-4</v>
      </c>
      <c r="M14" s="2">
        <v>0</v>
      </c>
      <c r="N14" s="2">
        <f>(1.2263-O14)</f>
        <v>1.2112000000000001</v>
      </c>
      <c r="O14" s="2">
        <v>1.5100000000000001E-2</v>
      </c>
      <c r="P14" s="2">
        <f>(9.3866-Q14)</f>
        <v>8.6577999999999999</v>
      </c>
      <c r="Q14" s="2">
        <v>0.7288</v>
      </c>
      <c r="R14" s="2">
        <f>(+SUM(P14,N14,L14,J14,H14,F14,D14,B14))</f>
        <v>1053.0430000000001</v>
      </c>
      <c r="S14" s="2">
        <f>(+Q14+O14+I14)</f>
        <v>1.4201000000000001</v>
      </c>
      <c r="T14" s="2">
        <f>+S14+R14</f>
        <v>1054.4631000000002</v>
      </c>
      <c r="U14" s="2">
        <f>(1.3367-V14)</f>
        <v>1.1694</v>
      </c>
      <c r="V14" s="2">
        <v>0.1673</v>
      </c>
      <c r="W14" s="2">
        <f>(+U14+V14)</f>
        <v>1.3367</v>
      </c>
    </row>
    <row r="15" spans="1:24" ht="30">
      <c r="A15" s="8" t="s">
        <v>13</v>
      </c>
      <c r="B15" s="2">
        <f>+B13+B14</f>
        <v>0</v>
      </c>
      <c r="C15" s="2">
        <f t="shared" ref="C15:W15" si="1">+C13+C14</f>
        <v>0</v>
      </c>
      <c r="D15" s="2">
        <f t="shared" si="1"/>
        <v>106.845</v>
      </c>
      <c r="E15" s="2">
        <f t="shared" si="1"/>
        <v>0</v>
      </c>
      <c r="F15" s="2">
        <f t="shared" si="1"/>
        <v>66.0886</v>
      </c>
      <c r="G15" s="2">
        <f t="shared" si="1"/>
        <v>0</v>
      </c>
      <c r="H15" s="2">
        <f t="shared" si="1"/>
        <v>2672.4301000000005</v>
      </c>
      <c r="I15" s="2">
        <f t="shared" si="1"/>
        <v>8.9461999999999993</v>
      </c>
      <c r="J15" s="2">
        <f t="shared" si="1"/>
        <v>3683.1131999999998</v>
      </c>
      <c r="K15" s="2">
        <f t="shared" si="1"/>
        <v>0</v>
      </c>
      <c r="L15" s="2">
        <f t="shared" si="1"/>
        <v>0.30499999999999999</v>
      </c>
      <c r="M15" s="2">
        <f t="shared" si="1"/>
        <v>0</v>
      </c>
      <c r="N15" s="2">
        <f t="shared" si="1"/>
        <v>6.9627999999999997</v>
      </c>
      <c r="O15" s="2">
        <f t="shared" si="1"/>
        <v>7.0999999999999994E-2</v>
      </c>
      <c r="P15" s="2">
        <f t="shared" si="1"/>
        <v>39.842100000000002</v>
      </c>
      <c r="Q15" s="2">
        <f t="shared" si="1"/>
        <v>4.4485999999999999</v>
      </c>
      <c r="R15" s="2">
        <f t="shared" si="1"/>
        <v>6575.5868000000009</v>
      </c>
      <c r="S15" s="2">
        <f t="shared" si="1"/>
        <v>13.4658</v>
      </c>
      <c r="T15" s="2">
        <f>SUM(T13:T14)</f>
        <v>6589.0526</v>
      </c>
      <c r="U15" s="2">
        <f t="shared" si="1"/>
        <v>12.2814</v>
      </c>
      <c r="V15" s="2">
        <f t="shared" si="1"/>
        <v>0.3412</v>
      </c>
      <c r="W15" s="2">
        <f t="shared" si="1"/>
        <v>12.6226</v>
      </c>
    </row>
    <row r="16" spans="1:24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>
      <c r="A17" s="3" t="s">
        <v>16</v>
      </c>
      <c r="B17" s="4">
        <f>+B10-B15</f>
        <v>53.315399999999997</v>
      </c>
      <c r="C17" s="4">
        <f t="shared" ref="C17:W17" si="2">+C10-C15</f>
        <v>0</v>
      </c>
      <c r="D17" s="4">
        <f t="shared" si="2"/>
        <v>534.03229999999996</v>
      </c>
      <c r="E17" s="4">
        <f t="shared" si="2"/>
        <v>0</v>
      </c>
      <c r="F17" s="4">
        <f t="shared" si="2"/>
        <v>373.46199999999999</v>
      </c>
      <c r="G17" s="4">
        <f t="shared" si="2"/>
        <v>0</v>
      </c>
      <c r="H17" s="4">
        <f t="shared" si="2"/>
        <v>5071.8917999999985</v>
      </c>
      <c r="I17" s="4">
        <f t="shared" si="2"/>
        <v>4.5040000000000013</v>
      </c>
      <c r="J17" s="4">
        <f t="shared" si="2"/>
        <v>9008.7821999999996</v>
      </c>
      <c r="K17" s="4">
        <f t="shared" si="2"/>
        <v>0</v>
      </c>
      <c r="L17" s="4">
        <f t="shared" si="2"/>
        <v>0.81130000000000013</v>
      </c>
      <c r="M17" s="4">
        <f t="shared" si="2"/>
        <v>0</v>
      </c>
      <c r="N17" s="4">
        <f t="shared" si="2"/>
        <v>11.6045</v>
      </c>
      <c r="O17" s="4">
        <f t="shared" si="2"/>
        <v>0.19789999999999996</v>
      </c>
      <c r="P17" s="4">
        <f t="shared" si="2"/>
        <v>110.0371</v>
      </c>
      <c r="Q17" s="4">
        <f t="shared" si="2"/>
        <v>5.4868999999999994</v>
      </c>
      <c r="R17" s="4">
        <f t="shared" si="2"/>
        <v>15163.936599999997</v>
      </c>
      <c r="S17" s="4">
        <f t="shared" si="2"/>
        <v>10.188800000000002</v>
      </c>
      <c r="T17" s="4">
        <f t="shared" si="2"/>
        <v>15174.125399999997</v>
      </c>
      <c r="U17" s="4">
        <f t="shared" si="2"/>
        <v>1.294100000000002</v>
      </c>
      <c r="V17" s="4">
        <f t="shared" si="2"/>
        <v>4.0638000000000005</v>
      </c>
      <c r="W17" s="4">
        <f t="shared" si="2"/>
        <v>5.357899999999999</v>
      </c>
    </row>
    <row r="18" spans="1:23">
      <c r="A18" s="1"/>
      <c r="B18" s="1"/>
      <c r="C18" s="1"/>
      <c r="D18" s="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</sheetData>
  <mergeCells count="16">
    <mergeCell ref="A1:W1"/>
    <mergeCell ref="A4:W4"/>
    <mergeCell ref="A2:W2"/>
    <mergeCell ref="A3:W3"/>
    <mergeCell ref="B7:W7"/>
    <mergeCell ref="L6:M6"/>
    <mergeCell ref="N6:O6"/>
    <mergeCell ref="P6:Q6"/>
    <mergeCell ref="R6:S6"/>
    <mergeCell ref="U6:V6"/>
    <mergeCell ref="A5:A6"/>
    <mergeCell ref="B6:C6"/>
    <mergeCell ref="D6:E6"/>
    <mergeCell ref="F6:G6"/>
    <mergeCell ref="H6:I6"/>
    <mergeCell ref="J6:K6"/>
  </mergeCells>
  <pageMargins left="0.39370078740157483" right="0.27559055118110237" top="0.39370078740157483" bottom="0.74803149606299213" header="0.31496062992125984" footer="0.31496062992125984"/>
  <pageSetup paperSize="305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2025-02-11T07:48:31Z</dcterms:modified>
</cp:coreProperties>
</file>